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8675" windowHeight="8205" tabRatio="813" activeTab="1"/>
  </bookViews>
  <sheets>
    <sheet name="Inicio" sheetId="11" r:id="rId1"/>
    <sheet name="Ficha" sheetId="1" r:id="rId2"/>
    <sheet name="Anexo 1" sheetId="7" r:id="rId3"/>
    <sheet name="Anexo 2" sheetId="8" r:id="rId4"/>
    <sheet name="Anexo 3" sheetId="5" r:id="rId5"/>
    <sheet name="Anexo 4" sheetId="6" r:id="rId6"/>
    <sheet name="Acta de Recepcion" sheetId="10" r:id="rId7"/>
    <sheet name="Campos" sheetId="13" r:id="rId8"/>
  </sheets>
  <definedNames>
    <definedName name="_xlnm.Print_Area" localSheetId="6">'Acta de Recepcion'!$A$1:$I$45</definedName>
    <definedName name="_xlnm.Print_Area" localSheetId="2">'Anexo 1'!$A$1:$K$14</definedName>
    <definedName name="_xlnm.Print_Area" localSheetId="3">'Anexo 2'!$A$1:$K$259</definedName>
    <definedName name="_xlnm.Print_Area" localSheetId="5">'Anexo 4'!$A$1:$O$29</definedName>
    <definedName name="_xlnm.Print_Area" localSheetId="7">Campos!$A$1:$H$60</definedName>
    <definedName name="_xlnm.Print_Area" localSheetId="1">Ficha!$A$1:$K$492</definedName>
    <definedName name="_xlnm.Print_Area" localSheetId="0">Inicio!$A$1:$I$16</definedName>
    <definedName name="_xlnm.Print_Titles" localSheetId="5">'Anexo 4'!$A:$A</definedName>
  </definedNames>
  <calcPr calcId="125725"/>
</workbook>
</file>

<file path=xl/calcChain.xml><?xml version="1.0" encoding="utf-8"?>
<calcChain xmlns="http://schemas.openxmlformats.org/spreadsheetml/2006/main">
  <c r="G27" i="10"/>
  <c r="I27"/>
  <c r="G28"/>
  <c r="I28"/>
  <c r="G29"/>
  <c r="I29"/>
  <c r="G30"/>
  <c r="I30"/>
  <c r="G26"/>
  <c r="F295" i="1" l="1"/>
  <c r="K245"/>
  <c r="K244"/>
  <c r="K243"/>
  <c r="K242"/>
  <c r="K241"/>
  <c r="J245"/>
  <c r="J244"/>
  <c r="J243"/>
  <c r="J242"/>
  <c r="I245"/>
  <c r="I244"/>
  <c r="I243"/>
  <c r="I242"/>
  <c r="H245"/>
  <c r="H244"/>
  <c r="H243"/>
  <c r="H242"/>
  <c r="K238"/>
  <c r="K237"/>
  <c r="K236"/>
  <c r="K235"/>
  <c r="K234"/>
  <c r="J238"/>
  <c r="J237"/>
  <c r="J236"/>
  <c r="J235"/>
  <c r="J234"/>
  <c r="I238"/>
  <c r="I237"/>
  <c r="I236"/>
  <c r="I235"/>
  <c r="H238"/>
  <c r="H237"/>
  <c r="H236"/>
  <c r="H235"/>
  <c r="K231"/>
  <c r="K230"/>
  <c r="K229"/>
  <c r="K228"/>
  <c r="J231"/>
  <c r="J230"/>
  <c r="J229"/>
  <c r="J228"/>
  <c r="I231"/>
  <c r="I230"/>
  <c r="I229"/>
  <c r="I228"/>
  <c r="H231"/>
  <c r="H230"/>
  <c r="H229"/>
  <c r="H228"/>
  <c r="K224"/>
  <c r="K223"/>
  <c r="K221"/>
  <c r="J224"/>
  <c r="J223"/>
  <c r="J221"/>
  <c r="I224"/>
  <c r="I223"/>
  <c r="I221"/>
  <c r="H224"/>
  <c r="H223"/>
  <c r="H221"/>
  <c r="K217"/>
  <c r="K216"/>
  <c r="K215"/>
  <c r="K214"/>
  <c r="K213"/>
  <c r="J217"/>
  <c r="J216"/>
  <c r="J215"/>
  <c r="J214"/>
  <c r="I217"/>
  <c r="I216"/>
  <c r="I215"/>
  <c r="I214"/>
  <c r="H217"/>
  <c r="H216"/>
  <c r="H215"/>
  <c r="H214"/>
  <c r="F191" i="8"/>
  <c r="F259"/>
  <c r="F251"/>
  <c r="F244"/>
  <c r="F237"/>
  <c r="F230"/>
  <c r="F223"/>
  <c r="F246"/>
  <c r="F250"/>
  <c r="F249"/>
  <c r="F248"/>
  <c r="F247"/>
  <c r="F243"/>
  <c r="F242"/>
  <c r="F241"/>
  <c r="F240"/>
  <c r="F239"/>
  <c r="F236"/>
  <c r="F235"/>
  <c r="F234"/>
  <c r="F233"/>
  <c r="F232"/>
  <c r="F229"/>
  <c r="F228"/>
  <c r="F227"/>
  <c r="F226"/>
  <c r="F225"/>
  <c r="F222"/>
  <c r="F221"/>
  <c r="F220"/>
  <c r="F219"/>
  <c r="F218"/>
  <c r="F211"/>
  <c r="E250"/>
  <c r="E249"/>
  <c r="E248"/>
  <c r="E247"/>
  <c r="E246"/>
  <c r="E243"/>
  <c r="E242"/>
  <c r="E241"/>
  <c r="E240"/>
  <c r="E239"/>
  <c r="E236"/>
  <c r="E235"/>
  <c r="E234"/>
  <c r="E233"/>
  <c r="E232"/>
  <c r="E229"/>
  <c r="E228"/>
  <c r="E227"/>
  <c r="E226"/>
  <c r="E225"/>
  <c r="E222"/>
  <c r="E221"/>
  <c r="E220"/>
  <c r="E219"/>
  <c r="E218"/>
  <c r="D248"/>
  <c r="D246"/>
  <c r="D250"/>
  <c r="D249"/>
  <c r="D247"/>
  <c r="D243"/>
  <c r="D242"/>
  <c r="D241"/>
  <c r="D240"/>
  <c r="D239"/>
  <c r="D236"/>
  <c r="D235"/>
  <c r="D234"/>
  <c r="D233"/>
  <c r="D232"/>
  <c r="D229"/>
  <c r="D228"/>
  <c r="D227"/>
  <c r="D226"/>
  <c r="D225"/>
  <c r="D218"/>
  <c r="D222"/>
  <c r="D221"/>
  <c r="D220"/>
  <c r="D219"/>
  <c r="D204"/>
  <c r="A247"/>
  <c r="A250"/>
  <c r="A249"/>
  <c r="A248"/>
  <c r="A246"/>
  <c r="A243"/>
  <c r="A242"/>
  <c r="A241"/>
  <c r="A240"/>
  <c r="A239"/>
  <c r="A236"/>
  <c r="A235"/>
  <c r="A234"/>
  <c r="A233"/>
  <c r="A232"/>
  <c r="A229"/>
  <c r="A228"/>
  <c r="A227"/>
  <c r="A226"/>
  <c r="A225"/>
  <c r="A222"/>
  <c r="A221"/>
  <c r="A220"/>
  <c r="A219"/>
  <c r="A218"/>
  <c r="A211"/>
  <c r="A251"/>
  <c r="A244"/>
  <c r="A237"/>
  <c r="A230"/>
  <c r="A223"/>
  <c r="A245"/>
  <c r="A238"/>
  <c r="A231"/>
  <c r="A224"/>
  <c r="A217"/>
  <c r="D169"/>
  <c r="D162"/>
  <c r="D155"/>
  <c r="D148"/>
  <c r="D141"/>
  <c r="D134"/>
  <c r="E103"/>
  <c r="E67"/>
  <c r="E99"/>
  <c r="E95"/>
  <c r="E91"/>
  <c r="E87"/>
  <c r="E83"/>
  <c r="A33"/>
  <c r="A47" s="1"/>
  <c r="A60" s="1"/>
  <c r="A28"/>
  <c r="A42" s="1"/>
  <c r="A55" s="1"/>
  <c r="A81" s="1"/>
  <c r="A29"/>
  <c r="A43" s="1"/>
  <c r="A56" s="1"/>
  <c r="A85" s="1"/>
  <c r="A30"/>
  <c r="A44" s="1"/>
  <c r="A57" s="1"/>
  <c r="A89" s="1"/>
  <c r="A31"/>
  <c r="A45" s="1"/>
  <c r="A58" s="1"/>
  <c r="A93" s="1"/>
  <c r="A32"/>
  <c r="A46" s="1"/>
  <c r="A59" s="1"/>
  <c r="A97" s="1"/>
  <c r="E13"/>
  <c r="E78" s="1"/>
  <c r="E14"/>
  <c r="E82" s="1"/>
  <c r="E84" s="1"/>
  <c r="E15"/>
  <c r="E86" s="1"/>
  <c r="E88" s="1"/>
  <c r="E16"/>
  <c r="E90" s="1"/>
  <c r="E92" s="1"/>
  <c r="E17"/>
  <c r="E94" s="1"/>
  <c r="E96" s="1"/>
  <c r="E18"/>
  <c r="E98" s="1"/>
  <c r="E100" s="1"/>
  <c r="E19"/>
  <c r="E401" i="1"/>
  <c r="D371"/>
  <c r="F128"/>
  <c r="F129"/>
  <c r="F130"/>
  <c r="F127"/>
  <c r="A485"/>
  <c r="A486"/>
  <c r="A487"/>
  <c r="A488"/>
  <c r="A484"/>
  <c r="H127"/>
  <c r="F352"/>
  <c r="F353"/>
  <c r="F354"/>
  <c r="F355"/>
  <c r="F356"/>
  <c r="F357"/>
  <c r="F358"/>
  <c r="F359"/>
  <c r="F351"/>
  <c r="D213"/>
  <c r="E213" s="1"/>
  <c r="D214"/>
  <c r="D215"/>
  <c r="D216"/>
  <c r="D217"/>
  <c r="H128"/>
  <c r="I128" s="1"/>
  <c r="J128" s="1"/>
  <c r="K128" s="1"/>
  <c r="H129"/>
  <c r="I129" s="1"/>
  <c r="J129" s="1"/>
  <c r="K129" s="1"/>
  <c r="H130"/>
  <c r="I130" s="1"/>
  <c r="J130" s="1"/>
  <c r="K130" s="1"/>
  <c r="I127" l="1"/>
  <c r="J127" s="1"/>
  <c r="K127" s="1"/>
  <c r="I213"/>
  <c r="F213"/>
  <c r="H213"/>
  <c r="J213"/>
  <c r="H57" i="13"/>
  <c r="I26" i="10"/>
  <c r="I25"/>
  <c r="I24"/>
  <c r="I23"/>
  <c r="I22"/>
  <c r="G22"/>
  <c r="G23"/>
  <c r="G24"/>
  <c r="G25"/>
  <c r="G21"/>
  <c r="F21"/>
  <c r="F22"/>
  <c r="F23"/>
  <c r="F24"/>
  <c r="F25"/>
  <c r="F26"/>
  <c r="F27"/>
  <c r="F28"/>
  <c r="F29"/>
  <c r="F30"/>
  <c r="E22"/>
  <c r="E23"/>
  <c r="E24"/>
  <c r="E25"/>
  <c r="E26"/>
  <c r="E27"/>
  <c r="E28"/>
  <c r="E29"/>
  <c r="E30"/>
  <c r="D27"/>
  <c r="D28"/>
  <c r="D29"/>
  <c r="D30"/>
  <c r="D26"/>
  <c r="D22"/>
  <c r="D23"/>
  <c r="D24"/>
  <c r="D25"/>
  <c r="D21"/>
  <c r="A27"/>
  <c r="A28"/>
  <c r="A29"/>
  <c r="A30"/>
  <c r="A26"/>
  <c r="A22"/>
  <c r="A23"/>
  <c r="A24"/>
  <c r="A25"/>
  <c r="A21"/>
  <c r="F8"/>
  <c r="F7"/>
  <c r="G187" i="8"/>
  <c r="G186"/>
  <c r="C49"/>
  <c r="K9"/>
  <c r="A257"/>
  <c r="A256"/>
  <c r="A255"/>
  <c r="A254"/>
  <c r="A253"/>
  <c r="A215"/>
  <c r="A214"/>
  <c r="A213"/>
  <c r="A212"/>
  <c r="A208"/>
  <c r="A207"/>
  <c r="A206"/>
  <c r="A205"/>
  <c r="A204"/>
  <c r="A201"/>
  <c r="A200"/>
  <c r="A199"/>
  <c r="A198"/>
  <c r="A197"/>
  <c r="A194"/>
  <c r="A193"/>
  <c r="A192"/>
  <c r="A191"/>
  <c r="A190"/>
  <c r="E79"/>
  <c r="E75"/>
  <c r="E71"/>
  <c r="A101"/>
  <c r="D176" s="1"/>
  <c r="A252" s="1"/>
  <c r="A258" s="1"/>
  <c r="A27"/>
  <c r="A41" s="1"/>
  <c r="A54" s="1"/>
  <c r="A77" s="1"/>
  <c r="A210" s="1"/>
  <c r="A216" s="1"/>
  <c r="A26"/>
  <c r="A40" s="1"/>
  <c r="A53" s="1"/>
  <c r="A73" s="1"/>
  <c r="D127" s="1"/>
  <c r="A203" s="1"/>
  <c r="A209" s="1"/>
  <c r="A25"/>
  <c r="A39" s="1"/>
  <c r="A52" s="1"/>
  <c r="A69" s="1"/>
  <c r="D120" s="1"/>
  <c r="A196" s="1"/>
  <c r="A202" s="1"/>
  <c r="A24"/>
  <c r="A38" s="1"/>
  <c r="A51" s="1"/>
  <c r="A65" s="1"/>
  <c r="D113" s="1"/>
  <c r="A189" s="1"/>
  <c r="A195" s="1"/>
  <c r="E102"/>
  <c r="E12"/>
  <c r="E74" s="1"/>
  <c r="E11"/>
  <c r="E70" s="1"/>
  <c r="E10"/>
  <c r="E66" s="1"/>
  <c r="J14" i="7"/>
  <c r="J29" i="1"/>
  <c r="D14" i="7"/>
  <c r="D29" i="1" s="1"/>
  <c r="K14" i="7"/>
  <c r="K29" i="1" s="1"/>
  <c r="K335"/>
  <c r="K336"/>
  <c r="K337"/>
  <c r="K334"/>
  <c r="H308"/>
  <c r="H309"/>
  <c r="H310"/>
  <c r="H311"/>
  <c r="H312"/>
  <c r="H313"/>
  <c r="H307"/>
  <c r="K299"/>
  <c r="K300"/>
  <c r="K301"/>
  <c r="K302"/>
  <c r="K303"/>
  <c r="K298"/>
  <c r="G267"/>
  <c r="J267" s="1"/>
  <c r="G270"/>
  <c r="J270" s="1"/>
  <c r="G269"/>
  <c r="J269" s="1"/>
  <c r="G268"/>
  <c r="J268" s="1"/>
  <c r="G266"/>
  <c r="J266" s="1"/>
  <c r="G262"/>
  <c r="J262" s="1"/>
  <c r="G261"/>
  <c r="J261" s="1"/>
  <c r="N23" i="6"/>
  <c r="M23"/>
  <c r="L23"/>
  <c r="K23"/>
  <c r="J23"/>
  <c r="I23"/>
  <c r="H23"/>
  <c r="G23"/>
  <c r="F23"/>
  <c r="E23"/>
  <c r="D23"/>
  <c r="C23"/>
  <c r="O24"/>
  <c r="D16"/>
  <c r="D15" s="1"/>
  <c r="E16"/>
  <c r="E15" s="1"/>
  <c r="F16"/>
  <c r="F15" s="1"/>
  <c r="G16"/>
  <c r="G15" s="1"/>
  <c r="H16"/>
  <c r="H15" s="1"/>
  <c r="I16"/>
  <c r="I15" s="1"/>
  <c r="J16"/>
  <c r="J15" s="1"/>
  <c r="K16"/>
  <c r="K15" s="1"/>
  <c r="L16"/>
  <c r="L15" s="1"/>
  <c r="M16"/>
  <c r="M15" s="1"/>
  <c r="N16"/>
  <c r="N15" s="1"/>
  <c r="B16"/>
  <c r="C8"/>
  <c r="C7" s="1"/>
  <c r="D8"/>
  <c r="D7" s="1"/>
  <c r="E8"/>
  <c r="E7" s="1"/>
  <c r="E29" s="1"/>
  <c r="F8"/>
  <c r="F7" s="1"/>
  <c r="G8"/>
  <c r="G7" s="1"/>
  <c r="G29" s="1"/>
  <c r="H8"/>
  <c r="H7" s="1"/>
  <c r="I8"/>
  <c r="I7" s="1"/>
  <c r="I29" s="1"/>
  <c r="J8"/>
  <c r="J7" s="1"/>
  <c r="K8"/>
  <c r="K7" s="1"/>
  <c r="K29" s="1"/>
  <c r="L8"/>
  <c r="L7" s="1"/>
  <c r="M8"/>
  <c r="M7" s="1"/>
  <c r="M29" s="1"/>
  <c r="N8"/>
  <c r="N7" s="1"/>
  <c r="O14"/>
  <c r="O13"/>
  <c r="O9"/>
  <c r="O27"/>
  <c r="O12"/>
  <c r="O10"/>
  <c r="E462" i="1"/>
  <c r="D9" i="5"/>
  <c r="D8"/>
  <c r="J374" i="1"/>
  <c r="F360"/>
  <c r="D379" s="1"/>
  <c r="E360"/>
  <c r="H372"/>
  <c r="K372" s="1"/>
  <c r="E131"/>
  <c r="H371" s="1"/>
  <c r="D347"/>
  <c r="D370" s="1"/>
  <c r="H370" s="1"/>
  <c r="E342"/>
  <c r="E343"/>
  <c r="E344"/>
  <c r="E345"/>
  <c r="E346"/>
  <c r="E341"/>
  <c r="F342"/>
  <c r="G342" s="1"/>
  <c r="H342" s="1"/>
  <c r="I342" s="1"/>
  <c r="F343"/>
  <c r="G343" s="1"/>
  <c r="H343" s="1"/>
  <c r="I343" s="1"/>
  <c r="F344"/>
  <c r="G344" s="1"/>
  <c r="H344" s="1"/>
  <c r="I344" s="1"/>
  <c r="F345"/>
  <c r="G345" s="1"/>
  <c r="H345" s="1"/>
  <c r="I345" s="1"/>
  <c r="F346"/>
  <c r="G346" s="1"/>
  <c r="H346" s="1"/>
  <c r="I346" s="1"/>
  <c r="H373"/>
  <c r="K373" s="1"/>
  <c r="K257" i="8" l="1"/>
  <c r="K255"/>
  <c r="J257"/>
  <c r="J255"/>
  <c r="I257"/>
  <c r="I255"/>
  <c r="H257"/>
  <c r="H255"/>
  <c r="K250"/>
  <c r="I250"/>
  <c r="K249"/>
  <c r="H249"/>
  <c r="K248"/>
  <c r="I248"/>
  <c r="K247"/>
  <c r="I247"/>
  <c r="K243"/>
  <c r="I243"/>
  <c r="K242"/>
  <c r="I242"/>
  <c r="K241"/>
  <c r="I241"/>
  <c r="K240"/>
  <c r="I240"/>
  <c r="K236"/>
  <c r="I236"/>
  <c r="K235"/>
  <c r="I235"/>
  <c r="K234"/>
  <c r="I234"/>
  <c r="K233"/>
  <c r="I233"/>
  <c r="K229"/>
  <c r="I229"/>
  <c r="K228"/>
  <c r="I228"/>
  <c r="K227"/>
  <c r="I227"/>
  <c r="K226"/>
  <c r="I226"/>
  <c r="K222"/>
  <c r="I222"/>
  <c r="K221"/>
  <c r="I221"/>
  <c r="K220"/>
  <c r="I220"/>
  <c r="K219"/>
  <c r="I219"/>
  <c r="K215"/>
  <c r="I215"/>
  <c r="K214"/>
  <c r="I214"/>
  <c r="K213"/>
  <c r="I213"/>
  <c r="K212"/>
  <c r="I212"/>
  <c r="K208"/>
  <c r="I208"/>
  <c r="K207"/>
  <c r="I207"/>
  <c r="K206"/>
  <c r="I206"/>
  <c r="K205"/>
  <c r="I205"/>
  <c r="H204"/>
  <c r="J201"/>
  <c r="H201"/>
  <c r="J200"/>
  <c r="H200"/>
  <c r="J199"/>
  <c r="H199"/>
  <c r="J198"/>
  <c r="H198"/>
  <c r="J194"/>
  <c r="H194"/>
  <c r="J193"/>
  <c r="H193"/>
  <c r="J192"/>
  <c r="H192"/>
  <c r="J191"/>
  <c r="H191"/>
  <c r="K246"/>
  <c r="K251" s="1"/>
  <c r="I246"/>
  <c r="K239"/>
  <c r="K244" s="1"/>
  <c r="I239"/>
  <c r="I244" s="1"/>
  <c r="K232"/>
  <c r="I232"/>
  <c r="I237" s="1"/>
  <c r="K225"/>
  <c r="K230" s="1"/>
  <c r="I225"/>
  <c r="K218"/>
  <c r="K223" s="1"/>
  <c r="I218"/>
  <c r="I223" s="1"/>
  <c r="K256"/>
  <c r="K254"/>
  <c r="J256"/>
  <c r="J254"/>
  <c r="I256"/>
  <c r="I254"/>
  <c r="H256"/>
  <c r="H254"/>
  <c r="J250"/>
  <c r="H250"/>
  <c r="J249"/>
  <c r="I249"/>
  <c r="J248"/>
  <c r="H248"/>
  <c r="J247"/>
  <c r="H247"/>
  <c r="J243"/>
  <c r="H243"/>
  <c r="J242"/>
  <c r="H242"/>
  <c r="J241"/>
  <c r="H241"/>
  <c r="J240"/>
  <c r="H240"/>
  <c r="J236"/>
  <c r="H236"/>
  <c r="J235"/>
  <c r="H235"/>
  <c r="J234"/>
  <c r="H234"/>
  <c r="J233"/>
  <c r="H233"/>
  <c r="J229"/>
  <c r="H229"/>
  <c r="J228"/>
  <c r="H228"/>
  <c r="J227"/>
  <c r="H227"/>
  <c r="J226"/>
  <c r="H226"/>
  <c r="J222"/>
  <c r="H222"/>
  <c r="J221"/>
  <c r="H221"/>
  <c r="J220"/>
  <c r="H220"/>
  <c r="J219"/>
  <c r="H219"/>
  <c r="J215"/>
  <c r="H215"/>
  <c r="J214"/>
  <c r="H214"/>
  <c r="J213"/>
  <c r="H213"/>
  <c r="J212"/>
  <c r="H212"/>
  <c r="J208"/>
  <c r="H208"/>
  <c r="J207"/>
  <c r="H207"/>
  <c r="J206"/>
  <c r="H206"/>
  <c r="J205"/>
  <c r="H205"/>
  <c r="K201"/>
  <c r="I201"/>
  <c r="K200"/>
  <c r="I200"/>
  <c r="K199"/>
  <c r="I199"/>
  <c r="K198"/>
  <c r="I198"/>
  <c r="K194"/>
  <c r="I194"/>
  <c r="K193"/>
  <c r="I193"/>
  <c r="K192"/>
  <c r="I192"/>
  <c r="K191"/>
  <c r="I191"/>
  <c r="J246"/>
  <c r="J251" s="1"/>
  <c r="H246"/>
  <c r="H251" s="1"/>
  <c r="J239"/>
  <c r="J244" s="1"/>
  <c r="H239"/>
  <c r="H244" s="1"/>
  <c r="J232"/>
  <c r="J237" s="1"/>
  <c r="H232"/>
  <c r="H237" s="1"/>
  <c r="J225"/>
  <c r="H225"/>
  <c r="H230" s="1"/>
  <c r="J218"/>
  <c r="J223" s="1"/>
  <c r="H218"/>
  <c r="H223" s="1"/>
  <c r="D201"/>
  <c r="E201" s="1"/>
  <c r="F201" s="1"/>
  <c r="F98"/>
  <c r="F94"/>
  <c r="F86"/>
  <c r="F90"/>
  <c r="F82"/>
  <c r="F78"/>
  <c r="D59"/>
  <c r="D56"/>
  <c r="D58"/>
  <c r="D60"/>
  <c r="F60" s="1"/>
  <c r="H60" s="1"/>
  <c r="J60" s="1"/>
  <c r="I103" s="1"/>
  <c r="D55"/>
  <c r="D57"/>
  <c r="D54"/>
  <c r="D190"/>
  <c r="E190" s="1"/>
  <c r="K190" s="1"/>
  <c r="D191"/>
  <c r="E191" s="1"/>
  <c r="D192"/>
  <c r="E192" s="1"/>
  <c r="F192" s="1"/>
  <c r="D193"/>
  <c r="E193" s="1"/>
  <c r="F193" s="1"/>
  <c r="D194"/>
  <c r="E194" s="1"/>
  <c r="F194" s="1"/>
  <c r="D197"/>
  <c r="E197" s="1"/>
  <c r="F197" s="1"/>
  <c r="D198"/>
  <c r="E198" s="1"/>
  <c r="F198" s="1"/>
  <c r="D199"/>
  <c r="E199" s="1"/>
  <c r="F199" s="1"/>
  <c r="D200"/>
  <c r="E200" s="1"/>
  <c r="F200" s="1"/>
  <c r="D208"/>
  <c r="E208" s="1"/>
  <c r="F208" s="1"/>
  <c r="K370" i="1"/>
  <c r="O21" i="6"/>
  <c r="F190" i="8"/>
  <c r="E204"/>
  <c r="F204" s="1"/>
  <c r="D205"/>
  <c r="E205" s="1"/>
  <c r="F205" s="1"/>
  <c r="D206"/>
  <c r="E206" s="1"/>
  <c r="F206" s="1"/>
  <c r="D207"/>
  <c r="E207" s="1"/>
  <c r="F207" s="1"/>
  <c r="D257"/>
  <c r="E257" s="1"/>
  <c r="F257" s="1"/>
  <c r="K371" i="1"/>
  <c r="O22" i="6"/>
  <c r="H131" i="1"/>
  <c r="F401" s="1"/>
  <c r="D211" i="8"/>
  <c r="E211" s="1"/>
  <c r="D212"/>
  <c r="E212" s="1"/>
  <c r="F212" s="1"/>
  <c r="D213"/>
  <c r="E213" s="1"/>
  <c r="F213" s="1"/>
  <c r="D214"/>
  <c r="E214" s="1"/>
  <c r="F214" s="1"/>
  <c r="D215"/>
  <c r="E215" s="1"/>
  <c r="F215" s="1"/>
  <c r="D253"/>
  <c r="E253" s="1"/>
  <c r="F253" s="1"/>
  <c r="D254"/>
  <c r="E254" s="1"/>
  <c r="F254" s="1"/>
  <c r="D255"/>
  <c r="E255" s="1"/>
  <c r="F255" s="1"/>
  <c r="D256"/>
  <c r="E256" s="1"/>
  <c r="F256" s="1"/>
  <c r="D52"/>
  <c r="F71" s="1"/>
  <c r="F79"/>
  <c r="D51"/>
  <c r="F67" s="1"/>
  <c r="N29" i="6"/>
  <c r="L29"/>
  <c r="J29"/>
  <c r="H29"/>
  <c r="F29"/>
  <c r="D29"/>
  <c r="D53" i="8"/>
  <c r="F75" s="1"/>
  <c r="E72"/>
  <c r="F70"/>
  <c r="E80"/>
  <c r="E68"/>
  <c r="F66"/>
  <c r="E76"/>
  <c r="F74"/>
  <c r="E104"/>
  <c r="F102"/>
  <c r="F54"/>
  <c r="E347" i="1"/>
  <c r="E400" s="1"/>
  <c r="F341"/>
  <c r="I251" i="8" l="1"/>
  <c r="K237"/>
  <c r="J230"/>
  <c r="I230"/>
  <c r="E106"/>
  <c r="E107" s="1"/>
  <c r="E160" i="1" s="1"/>
  <c r="G103" i="8"/>
  <c r="J190"/>
  <c r="F55"/>
  <c r="F83"/>
  <c r="F58"/>
  <c r="F95"/>
  <c r="F59"/>
  <c r="F99"/>
  <c r="F100" s="1"/>
  <c r="G82"/>
  <c r="F84"/>
  <c r="G86"/>
  <c r="G98"/>
  <c r="F57"/>
  <c r="F91"/>
  <c r="F56"/>
  <c r="F87"/>
  <c r="F88" s="1"/>
  <c r="G90"/>
  <c r="F92"/>
  <c r="G94"/>
  <c r="F96"/>
  <c r="I190"/>
  <c r="F103"/>
  <c r="F104" s="1"/>
  <c r="H190"/>
  <c r="H197"/>
  <c r="I197"/>
  <c r="I204"/>
  <c r="F202"/>
  <c r="J197"/>
  <c r="J204"/>
  <c r="K197"/>
  <c r="K204"/>
  <c r="F195"/>
  <c r="F258"/>
  <c r="F52"/>
  <c r="H52" s="1"/>
  <c r="J211"/>
  <c r="J253"/>
  <c r="K211"/>
  <c r="K253"/>
  <c r="F209"/>
  <c r="H211"/>
  <c r="H253"/>
  <c r="I211"/>
  <c r="I253"/>
  <c r="F51"/>
  <c r="G67" s="1"/>
  <c r="F216"/>
  <c r="F53"/>
  <c r="H54"/>
  <c r="G79"/>
  <c r="G102"/>
  <c r="G74"/>
  <c r="F76"/>
  <c r="G66"/>
  <c r="F68"/>
  <c r="G78"/>
  <c r="F80"/>
  <c r="G70"/>
  <c r="F72"/>
  <c r="F347" i="1"/>
  <c r="F400" s="1"/>
  <c r="G341"/>
  <c r="K195" i="8" l="1"/>
  <c r="H94"/>
  <c r="H90"/>
  <c r="H56"/>
  <c r="G87"/>
  <c r="H57"/>
  <c r="G91"/>
  <c r="G92" s="1"/>
  <c r="H86"/>
  <c r="G88"/>
  <c r="H82"/>
  <c r="H59"/>
  <c r="G99"/>
  <c r="G100" s="1"/>
  <c r="H58"/>
  <c r="G95"/>
  <c r="G96" s="1"/>
  <c r="H55"/>
  <c r="G83"/>
  <c r="G84" s="1"/>
  <c r="F106"/>
  <c r="H98"/>
  <c r="J195"/>
  <c r="I195"/>
  <c r="G71"/>
  <c r="G72" s="1"/>
  <c r="H195"/>
  <c r="H51"/>
  <c r="H67" s="1"/>
  <c r="H103"/>
  <c r="G75"/>
  <c r="G76" s="1"/>
  <c r="H53"/>
  <c r="H202"/>
  <c r="H258"/>
  <c r="H70"/>
  <c r="G68"/>
  <c r="H66"/>
  <c r="G104"/>
  <c r="H102"/>
  <c r="H71"/>
  <c r="J52"/>
  <c r="I71" s="1"/>
  <c r="H79"/>
  <c r="J54"/>
  <c r="I79" s="1"/>
  <c r="H216"/>
  <c r="H209"/>
  <c r="G80"/>
  <c r="H78"/>
  <c r="H74"/>
  <c r="F107"/>
  <c r="F160" i="1" s="1"/>
  <c r="G347"/>
  <c r="G400" s="1"/>
  <c r="H341"/>
  <c r="H259" i="8" l="1"/>
  <c r="J55"/>
  <c r="I83" s="1"/>
  <c r="H83"/>
  <c r="J58"/>
  <c r="I95" s="1"/>
  <c r="H95"/>
  <c r="H96" s="1"/>
  <c r="J59"/>
  <c r="I99" s="1"/>
  <c r="H99"/>
  <c r="H100" s="1"/>
  <c r="I82"/>
  <c r="I84" s="1"/>
  <c r="H84"/>
  <c r="I86"/>
  <c r="J57"/>
  <c r="I91" s="1"/>
  <c r="H91"/>
  <c r="J56"/>
  <c r="I87" s="1"/>
  <c r="H87"/>
  <c r="H88" s="1"/>
  <c r="I90"/>
  <c r="I92" s="1"/>
  <c r="H92"/>
  <c r="I94"/>
  <c r="I98"/>
  <c r="I100" s="1"/>
  <c r="G106"/>
  <c r="G107" s="1"/>
  <c r="G160" i="1" s="1"/>
  <c r="J51" i="8"/>
  <c r="I67" s="1"/>
  <c r="I216"/>
  <c r="H75"/>
  <c r="H76" s="1"/>
  <c r="J53"/>
  <c r="I75" s="1"/>
  <c r="I202"/>
  <c r="I78"/>
  <c r="H80"/>
  <c r="H104"/>
  <c r="I102"/>
  <c r="I70"/>
  <c r="H72"/>
  <c r="I74"/>
  <c r="I66"/>
  <c r="H68"/>
  <c r="I209"/>
  <c r="I258"/>
  <c r="I341" i="1"/>
  <c r="I347" s="1"/>
  <c r="I400" s="1"/>
  <c r="H347"/>
  <c r="H400" s="1"/>
  <c r="I259" i="8" l="1"/>
  <c r="I96"/>
  <c r="I88"/>
  <c r="H106"/>
  <c r="H107" s="1"/>
  <c r="H160" i="1" s="1"/>
  <c r="A57" i="13"/>
  <c r="J209" i="8"/>
  <c r="J202"/>
  <c r="J216"/>
  <c r="I76"/>
  <c r="I68"/>
  <c r="I72"/>
  <c r="I104"/>
  <c r="I80"/>
  <c r="J258"/>
  <c r="D360" i="1"/>
  <c r="E439" s="1"/>
  <c r="K338"/>
  <c r="K304"/>
  <c r="H314"/>
  <c r="D314"/>
  <c r="E389" s="1"/>
  <c r="F389" s="1"/>
  <c r="G389" s="1"/>
  <c r="H389" s="1"/>
  <c r="I389" s="1"/>
  <c r="G294"/>
  <c r="F293"/>
  <c r="I293" s="1"/>
  <c r="F292"/>
  <c r="I292" s="1"/>
  <c r="F291"/>
  <c r="I291" s="1"/>
  <c r="F290"/>
  <c r="I290" s="1"/>
  <c r="F289"/>
  <c r="I289" s="1"/>
  <c r="I294" s="1"/>
  <c r="J271"/>
  <c r="H271"/>
  <c r="G271"/>
  <c r="J263"/>
  <c r="D380" s="1"/>
  <c r="H263"/>
  <c r="G263"/>
  <c r="E420" s="1"/>
  <c r="G285"/>
  <c r="F284"/>
  <c r="I284" s="1"/>
  <c r="F283"/>
  <c r="I283" s="1"/>
  <c r="F282"/>
  <c r="I282" s="1"/>
  <c r="F281"/>
  <c r="I281" s="1"/>
  <c r="F280"/>
  <c r="I280" s="1"/>
  <c r="F279"/>
  <c r="I279" s="1"/>
  <c r="F278"/>
  <c r="I278" s="1"/>
  <c r="F277"/>
  <c r="I277" s="1"/>
  <c r="F276"/>
  <c r="I276" s="1"/>
  <c r="F275"/>
  <c r="I275" s="1"/>
  <c r="I285" s="1"/>
  <c r="O26" i="6" s="1"/>
  <c r="D242" i="1"/>
  <c r="D243"/>
  <c r="E243" s="1"/>
  <c r="D244"/>
  <c r="E244" s="1"/>
  <c r="D245"/>
  <c r="E245" s="1"/>
  <c r="D241"/>
  <c r="E241" s="1"/>
  <c r="D235"/>
  <c r="E235" s="1"/>
  <c r="D236"/>
  <c r="E236" s="1"/>
  <c r="D237"/>
  <c r="E237" s="1"/>
  <c r="D238"/>
  <c r="D234"/>
  <c r="E234" s="1"/>
  <c r="D228"/>
  <c r="E228" s="1"/>
  <c r="D229"/>
  <c r="E229" s="1"/>
  <c r="D230"/>
  <c r="E230" s="1"/>
  <c r="D231"/>
  <c r="E231" s="1"/>
  <c r="D227"/>
  <c r="E227" s="1"/>
  <c r="D221"/>
  <c r="E221" s="1"/>
  <c r="D222"/>
  <c r="E222" s="1"/>
  <c r="D223"/>
  <c r="E223" s="1"/>
  <c r="D224"/>
  <c r="E224" s="1"/>
  <c r="D220"/>
  <c r="E220" s="1"/>
  <c r="E214"/>
  <c r="E215"/>
  <c r="E216"/>
  <c r="E217"/>
  <c r="A245"/>
  <c r="A244"/>
  <c r="A243"/>
  <c r="E242"/>
  <c r="A242"/>
  <c r="A241"/>
  <c r="E238"/>
  <c r="A238"/>
  <c r="A237"/>
  <c r="A236"/>
  <c r="A235"/>
  <c r="A234"/>
  <c r="A227"/>
  <c r="A231"/>
  <c r="A230"/>
  <c r="A229"/>
  <c r="A228"/>
  <c r="A224"/>
  <c r="A223"/>
  <c r="A222"/>
  <c r="A221"/>
  <c r="A220"/>
  <c r="A214"/>
  <c r="A215"/>
  <c r="A216"/>
  <c r="A217"/>
  <c r="A213"/>
  <c r="E156"/>
  <c r="E148"/>
  <c r="E144"/>
  <c r="E152"/>
  <c r="E140"/>
  <c r="D120"/>
  <c r="F120" s="1"/>
  <c r="H120" s="1"/>
  <c r="J120" s="1"/>
  <c r="I144" s="1"/>
  <c r="D121"/>
  <c r="F121" s="1"/>
  <c r="H121" s="1"/>
  <c r="J121" s="1"/>
  <c r="I148" s="1"/>
  <c r="D122"/>
  <c r="F122" s="1"/>
  <c r="H122" s="1"/>
  <c r="J122" s="1"/>
  <c r="I152" s="1"/>
  <c r="D123"/>
  <c r="F123" s="1"/>
  <c r="H123" s="1"/>
  <c r="J123" s="1"/>
  <c r="I156" s="1"/>
  <c r="D119"/>
  <c r="F140" s="1"/>
  <c r="A82"/>
  <c r="A115" s="1"/>
  <c r="A123" s="1"/>
  <c r="A81"/>
  <c r="A114" s="1"/>
  <c r="A122" s="1"/>
  <c r="A80"/>
  <c r="A113" s="1"/>
  <c r="A121" s="1"/>
  <c r="A79"/>
  <c r="A112" s="1"/>
  <c r="A120" s="1"/>
  <c r="A78"/>
  <c r="A111" s="1"/>
  <c r="A119" s="1"/>
  <c r="A138" s="1"/>
  <c r="E72"/>
  <c r="E155" s="1"/>
  <c r="E157" s="1"/>
  <c r="E71"/>
  <c r="E151" s="1"/>
  <c r="E70"/>
  <c r="E147" s="1"/>
  <c r="E69"/>
  <c r="E143" s="1"/>
  <c r="E68"/>
  <c r="E139" s="1"/>
  <c r="K222" l="1"/>
  <c r="J222"/>
  <c r="I222"/>
  <c r="H222"/>
  <c r="J259" i="8"/>
  <c r="I106"/>
  <c r="I107" s="1"/>
  <c r="I160" i="1" s="1"/>
  <c r="B23" i="6"/>
  <c r="O25"/>
  <c r="O23" s="1"/>
  <c r="D381" i="1"/>
  <c r="F143"/>
  <c r="G143" s="1"/>
  <c r="E145"/>
  <c r="F151"/>
  <c r="E153"/>
  <c r="F139"/>
  <c r="G139" s="1"/>
  <c r="E141"/>
  <c r="F147"/>
  <c r="G147" s="1"/>
  <c r="E149"/>
  <c r="F119"/>
  <c r="H119" s="1"/>
  <c r="J119" s="1"/>
  <c r="I140" s="1"/>
  <c r="G151"/>
  <c r="F235"/>
  <c r="F216"/>
  <c r="F214"/>
  <c r="F224"/>
  <c r="F222"/>
  <c r="F227"/>
  <c r="J227"/>
  <c r="H227"/>
  <c r="K227"/>
  <c r="I227"/>
  <c r="F230"/>
  <c r="F228"/>
  <c r="F236"/>
  <c r="F241"/>
  <c r="J241"/>
  <c r="H241"/>
  <c r="I241"/>
  <c r="F244"/>
  <c r="F238"/>
  <c r="F242"/>
  <c r="F217"/>
  <c r="F215"/>
  <c r="F220"/>
  <c r="J220"/>
  <c r="H220"/>
  <c r="K220"/>
  <c r="I220"/>
  <c r="F223"/>
  <c r="F221"/>
  <c r="F231"/>
  <c r="F229"/>
  <c r="F234"/>
  <c r="F239" s="1"/>
  <c r="H234"/>
  <c r="I234"/>
  <c r="F237"/>
  <c r="F245"/>
  <c r="F243"/>
  <c r="B57" i="13"/>
  <c r="K202" i="8"/>
  <c r="K209"/>
  <c r="K258"/>
  <c r="K216"/>
  <c r="A142" i="1"/>
  <c r="D177" s="1"/>
  <c r="A219" s="1"/>
  <c r="A225" s="1"/>
  <c r="A150"/>
  <c r="D191" s="1"/>
  <c r="A233" s="1"/>
  <c r="A239" s="1"/>
  <c r="D170"/>
  <c r="A212" s="1"/>
  <c r="A218" s="1"/>
  <c r="A146"/>
  <c r="D184" s="1"/>
  <c r="A226" s="1"/>
  <c r="A232" s="1"/>
  <c r="A154"/>
  <c r="D198" s="1"/>
  <c r="A240" s="1"/>
  <c r="A246" s="1"/>
  <c r="D367"/>
  <c r="H367" s="1"/>
  <c r="E414"/>
  <c r="E440"/>
  <c r="F439"/>
  <c r="E424"/>
  <c r="O28" i="6" s="1"/>
  <c r="G272" i="1"/>
  <c r="E418"/>
  <c r="E458"/>
  <c r="D369"/>
  <c r="H369" s="1"/>
  <c r="E402"/>
  <c r="F402" s="1"/>
  <c r="F131"/>
  <c r="D368"/>
  <c r="H368" s="1"/>
  <c r="E388"/>
  <c r="F388" s="1"/>
  <c r="G388" s="1"/>
  <c r="H388" s="1"/>
  <c r="I388" s="1"/>
  <c r="F285"/>
  <c r="E419" s="1"/>
  <c r="K131"/>
  <c r="I401" s="1"/>
  <c r="I131"/>
  <c r="G401" s="1"/>
  <c r="F232"/>
  <c r="F294"/>
  <c r="F155"/>
  <c r="H148"/>
  <c r="F148"/>
  <c r="F149" s="1"/>
  <c r="G148"/>
  <c r="F152"/>
  <c r="F153" s="1"/>
  <c r="H144"/>
  <c r="H152"/>
  <c r="F144"/>
  <c r="F145" s="1"/>
  <c r="G156"/>
  <c r="H156"/>
  <c r="F156"/>
  <c r="G152"/>
  <c r="G144"/>
  <c r="F141"/>
  <c r="G140"/>
  <c r="H140"/>
  <c r="K259" i="8" l="1"/>
  <c r="K369" i="1"/>
  <c r="O20" i="6"/>
  <c r="B15"/>
  <c r="K367" i="1"/>
  <c r="O18" i="6"/>
  <c r="K368" i="1"/>
  <c r="O19" i="6"/>
  <c r="B8"/>
  <c r="B7" s="1"/>
  <c r="O11"/>
  <c r="O8" s="1"/>
  <c r="O7" s="1"/>
  <c r="B29"/>
  <c r="F225" i="1"/>
  <c r="F218"/>
  <c r="E447"/>
  <c r="F246"/>
  <c r="F423"/>
  <c r="G141"/>
  <c r="G155"/>
  <c r="G157" s="1"/>
  <c r="F157"/>
  <c r="F159" s="1"/>
  <c r="F161" s="1"/>
  <c r="H151"/>
  <c r="G153"/>
  <c r="H143"/>
  <c r="G145"/>
  <c r="H147"/>
  <c r="G149"/>
  <c r="H139"/>
  <c r="G402"/>
  <c r="H402" s="1"/>
  <c r="I402" s="1"/>
  <c r="G423"/>
  <c r="J423"/>
  <c r="F247"/>
  <c r="G439"/>
  <c r="F440"/>
  <c r="E436"/>
  <c r="E438" s="1"/>
  <c r="F403"/>
  <c r="E421"/>
  <c r="F286"/>
  <c r="G390" s="1"/>
  <c r="E427"/>
  <c r="J131"/>
  <c r="H401" s="1"/>
  <c r="I225"/>
  <c r="H239"/>
  <c r="H232"/>
  <c r="H225"/>
  <c r="H218"/>
  <c r="K239"/>
  <c r="I232"/>
  <c r="K225"/>
  <c r="I218"/>
  <c r="J239"/>
  <c r="J232"/>
  <c r="J225"/>
  <c r="J218"/>
  <c r="I239"/>
  <c r="K232"/>
  <c r="K218"/>
  <c r="E159"/>
  <c r="G159" l="1"/>
  <c r="G161" s="1"/>
  <c r="G397" s="1"/>
  <c r="E161"/>
  <c r="E397" s="1"/>
  <c r="F416" s="1"/>
  <c r="F437"/>
  <c r="I437" s="1"/>
  <c r="H155"/>
  <c r="H157" s="1"/>
  <c r="I139"/>
  <c r="I141" s="1"/>
  <c r="H141"/>
  <c r="I147"/>
  <c r="I149" s="1"/>
  <c r="H149"/>
  <c r="I143"/>
  <c r="I145" s="1"/>
  <c r="H145"/>
  <c r="I151"/>
  <c r="I153" s="1"/>
  <c r="H153"/>
  <c r="I423"/>
  <c r="H423"/>
  <c r="E387"/>
  <c r="D366"/>
  <c r="H366" s="1"/>
  <c r="C57" i="13"/>
  <c r="E390" i="1"/>
  <c r="G403"/>
  <c r="H390"/>
  <c r="H403"/>
  <c r="H439"/>
  <c r="G440"/>
  <c r="F436"/>
  <c r="I390"/>
  <c r="F390"/>
  <c r="I403"/>
  <c r="E403"/>
  <c r="I246"/>
  <c r="I247" s="1"/>
  <c r="H246"/>
  <c r="H247" s="1"/>
  <c r="I155"/>
  <c r="I157" s="1"/>
  <c r="F397"/>
  <c r="F438" l="1"/>
  <c r="C16" i="6"/>
  <c r="C15" s="1"/>
  <c r="C29" s="1"/>
  <c r="O17"/>
  <c r="O16" s="1"/>
  <c r="O15" s="1"/>
  <c r="O29" s="1"/>
  <c r="E391" i="1"/>
  <c r="F422" s="1"/>
  <c r="H159"/>
  <c r="H161" s="1"/>
  <c r="H397" s="1"/>
  <c r="H374"/>
  <c r="K366"/>
  <c r="K374" s="1"/>
  <c r="D378" s="1"/>
  <c r="D382" s="1"/>
  <c r="E415" s="1"/>
  <c r="H437"/>
  <c r="G437"/>
  <c r="J437"/>
  <c r="F387"/>
  <c r="G387"/>
  <c r="G391" s="1"/>
  <c r="D57" i="13"/>
  <c r="I439" i="1"/>
  <c r="H440"/>
  <c r="G436"/>
  <c r="F391"/>
  <c r="F398" s="1"/>
  <c r="F399" s="1"/>
  <c r="F404" s="1"/>
  <c r="H416"/>
  <c r="G416"/>
  <c r="J246"/>
  <c r="I159"/>
  <c r="E398" l="1"/>
  <c r="E399" s="1"/>
  <c r="E404" s="1"/>
  <c r="G438"/>
  <c r="H422"/>
  <c r="G398"/>
  <c r="G399" s="1"/>
  <c r="G404" s="1"/>
  <c r="I161"/>
  <c r="I397" s="1"/>
  <c r="I378"/>
  <c r="J247"/>
  <c r="H387" s="1"/>
  <c r="H391" s="1"/>
  <c r="I422" s="1"/>
  <c r="E57" i="13"/>
  <c r="G422" i="1"/>
  <c r="J439"/>
  <c r="J440" s="1"/>
  <c r="I440"/>
  <c r="H436"/>
  <c r="H438" s="1"/>
  <c r="I416"/>
  <c r="K246"/>
  <c r="E444" l="1"/>
  <c r="E445" s="1"/>
  <c r="E417"/>
  <c r="E428" s="1"/>
  <c r="E434" s="1"/>
  <c r="E435" s="1"/>
  <c r="E441" s="1"/>
  <c r="J416"/>
  <c r="E459"/>
  <c r="D7" i="5"/>
  <c r="B13" s="1"/>
  <c r="F13" s="1"/>
  <c r="I381" i="1"/>
  <c r="D10" i="5" s="1"/>
  <c r="H398" i="1"/>
  <c r="K247"/>
  <c r="I387" s="1"/>
  <c r="I391" s="1"/>
  <c r="F57" i="13"/>
  <c r="I436" i="1"/>
  <c r="I438" s="1"/>
  <c r="H399" l="1"/>
  <c r="H404" s="1"/>
  <c r="F413"/>
  <c r="F417" s="1"/>
  <c r="E460"/>
  <c r="F459" s="1"/>
  <c r="B14" i="5"/>
  <c r="D14"/>
  <c r="C14" s="1"/>
  <c r="E14" s="1"/>
  <c r="F447" i="1"/>
  <c r="E450"/>
  <c r="E451" s="1"/>
  <c r="J422"/>
  <c r="I398"/>
  <c r="J436"/>
  <c r="J438" s="1"/>
  <c r="I399" l="1"/>
  <c r="I404" s="1"/>
  <c r="G447"/>
  <c r="P29" i="6"/>
  <c r="F458" i="1"/>
  <c r="F460" s="1"/>
  <c r="I458"/>
  <c r="A476" s="1"/>
  <c r="A478" s="1"/>
  <c r="F14" i="5"/>
  <c r="B15" l="1"/>
  <c r="D15"/>
  <c r="H447" i="1"/>
  <c r="C15" i="5" l="1"/>
  <c r="E15" s="1"/>
  <c r="I447" i="1"/>
  <c r="J447" l="1"/>
  <c r="F15" i="5"/>
  <c r="D16" l="1"/>
  <c r="C16" s="1"/>
  <c r="E16" s="1"/>
  <c r="B16"/>
  <c r="F16" l="1"/>
  <c r="B17" s="1"/>
  <c r="D17" l="1"/>
  <c r="C17" s="1"/>
  <c r="E17" s="1"/>
  <c r="F17" l="1"/>
  <c r="B18" s="1"/>
  <c r="D18" l="1"/>
  <c r="C18" s="1"/>
  <c r="E18" s="1"/>
  <c r="F18" l="1"/>
  <c r="B19" l="1"/>
  <c r="D19"/>
  <c r="C19" s="1"/>
  <c r="E19" s="1"/>
  <c r="F19" l="1"/>
  <c r="B20" s="1"/>
  <c r="D20" l="1"/>
  <c r="C20" s="1"/>
  <c r="E20" s="1"/>
  <c r="F20" l="1"/>
  <c r="B21" s="1"/>
  <c r="D21" l="1"/>
  <c r="C21" s="1"/>
  <c r="E21" s="1"/>
  <c r="F21" l="1"/>
  <c r="B22" s="1"/>
  <c r="D22" l="1"/>
  <c r="C22" s="1"/>
  <c r="E22" s="1"/>
  <c r="F22" l="1"/>
  <c r="D23" s="1"/>
  <c r="C23" s="1"/>
  <c r="E23" s="1"/>
  <c r="B23" l="1"/>
  <c r="F23" s="1"/>
  <c r="D24" s="1"/>
  <c r="B24" l="1"/>
  <c r="C24"/>
  <c r="E24" s="1"/>
  <c r="F24" l="1"/>
  <c r="D25" l="1"/>
  <c r="B25"/>
  <c r="C25" l="1"/>
  <c r="E25" s="1"/>
  <c r="F425" i="1" s="1"/>
  <c r="E405"/>
  <c r="E406" s="1"/>
  <c r="F25" i="5"/>
  <c r="E407" i="1" l="1"/>
  <c r="F443" s="1"/>
  <c r="F427"/>
  <c r="F428" s="1"/>
  <c r="F434" s="1"/>
  <c r="F444"/>
  <c r="B26" i="5"/>
  <c r="D26"/>
  <c r="I459" i="1" l="1"/>
  <c r="B470" s="1"/>
  <c r="B478" s="1"/>
  <c r="G413"/>
  <c r="G417" s="1"/>
  <c r="F435"/>
  <c r="F441" s="1"/>
  <c r="G426"/>
  <c r="F445"/>
  <c r="E408"/>
  <c r="F448" s="1"/>
  <c r="G449" s="1"/>
  <c r="C26" i="5"/>
  <c r="E26" s="1"/>
  <c r="F450" i="1" l="1"/>
  <c r="F451" s="1"/>
  <c r="F26" i="5"/>
  <c r="B27" l="1"/>
  <c r="D27"/>
  <c r="C27" s="1"/>
  <c r="E27" s="1"/>
  <c r="F27" l="1"/>
  <c r="B28" l="1"/>
  <c r="D28"/>
  <c r="C28" l="1"/>
  <c r="E28" s="1"/>
  <c r="F28" l="1"/>
  <c r="D29" l="1"/>
  <c r="C29" s="1"/>
  <c r="E29" s="1"/>
  <c r="B29"/>
  <c r="F29" l="1"/>
  <c r="B30" s="1"/>
  <c r="D30" l="1"/>
  <c r="C30" s="1"/>
  <c r="E30" s="1"/>
  <c r="F30" l="1"/>
  <c r="B31" l="1"/>
  <c r="D31"/>
  <c r="C31" l="1"/>
  <c r="E31" s="1"/>
  <c r="F31" l="1"/>
  <c r="D32" l="1"/>
  <c r="B32"/>
  <c r="C32" l="1"/>
  <c r="E32" s="1"/>
  <c r="F32" l="1"/>
  <c r="D33" l="1"/>
  <c r="B33"/>
  <c r="C33" l="1"/>
  <c r="E33" s="1"/>
  <c r="F33" l="1"/>
  <c r="D34" l="1"/>
  <c r="B34"/>
  <c r="C34" l="1"/>
  <c r="E34" s="1"/>
  <c r="F34" l="1"/>
  <c r="B35" l="1"/>
  <c r="D35"/>
  <c r="C35" l="1"/>
  <c r="E35" s="1"/>
  <c r="F35" l="1"/>
  <c r="D36" l="1"/>
  <c r="B36"/>
  <c r="C36" l="1"/>
  <c r="E36" s="1"/>
  <c r="F36" l="1"/>
  <c r="B37" l="1"/>
  <c r="D37"/>
  <c r="F405" i="1" l="1"/>
  <c r="F406" s="1"/>
  <c r="C37" i="5"/>
  <c r="E37" s="1"/>
  <c r="G425" i="1" l="1"/>
  <c r="G427" s="1"/>
  <c r="G428" s="1"/>
  <c r="F407"/>
  <c r="H426" s="1"/>
  <c r="F37" i="5"/>
  <c r="H413" i="1" l="1"/>
  <c r="H417" s="1"/>
  <c r="G434"/>
  <c r="G435" s="1"/>
  <c r="G441" s="1"/>
  <c r="I460"/>
  <c r="C469" s="1"/>
  <c r="C478" s="1"/>
  <c r="G443"/>
  <c r="F408"/>
  <c r="G448" s="1"/>
  <c r="H449" s="1"/>
  <c r="D38" i="5"/>
  <c r="B38"/>
  <c r="G444" i="1"/>
  <c r="G445" l="1"/>
  <c r="G450"/>
  <c r="C38" i="5"/>
  <c r="E38" s="1"/>
  <c r="G451" i="1" l="1"/>
  <c r="F38" i="5"/>
  <c r="D39" l="1"/>
  <c r="B39"/>
  <c r="C39" l="1"/>
  <c r="E39" s="1"/>
  <c r="F39" l="1"/>
  <c r="B40" s="1"/>
  <c r="D40" l="1"/>
  <c r="C40" s="1"/>
  <c r="E40" s="1"/>
  <c r="F40" l="1"/>
  <c r="B41" l="1"/>
  <c r="D41"/>
  <c r="C41" l="1"/>
  <c r="E41" s="1"/>
  <c r="F41" l="1"/>
  <c r="B42" l="1"/>
  <c r="D42"/>
  <c r="C42" l="1"/>
  <c r="F42" s="1"/>
  <c r="E42" l="1"/>
  <c r="D43"/>
  <c r="B43"/>
  <c r="C43" l="1"/>
  <c r="E43" s="1"/>
  <c r="F43" l="1"/>
  <c r="K13" s="1"/>
  <c r="I13" l="1"/>
  <c r="J13"/>
  <c r="L13" s="1"/>
  <c r="M13" l="1"/>
  <c r="K14" s="1"/>
  <c r="I14" l="1"/>
  <c r="J14"/>
  <c r="L14" s="1"/>
  <c r="M14" l="1"/>
  <c r="K15" s="1"/>
  <c r="J15" s="1"/>
  <c r="L15" s="1"/>
  <c r="I15" l="1"/>
  <c r="M15" s="1"/>
  <c r="I16" s="1"/>
  <c r="K16" l="1"/>
  <c r="J16" s="1"/>
  <c r="M16" s="1"/>
  <c r="I17" l="1"/>
  <c r="K17"/>
  <c r="J17" s="1"/>
  <c r="L16"/>
  <c r="L17" l="1"/>
  <c r="M17"/>
  <c r="I18" s="1"/>
  <c r="K18" l="1"/>
  <c r="J18" l="1"/>
  <c r="L18" s="1"/>
  <c r="G405" i="1"/>
  <c r="G406" s="1"/>
  <c r="M18" i="5"/>
  <c r="H444" i="1" s="1"/>
  <c r="H425" l="1"/>
  <c r="H427" s="1"/>
  <c r="H428" s="1"/>
  <c r="I461" s="1"/>
  <c r="D468" s="1"/>
  <c r="D478" s="1"/>
  <c r="G407"/>
  <c r="K19" i="5"/>
  <c r="I19"/>
  <c r="I426" i="1" l="1"/>
  <c r="H443"/>
  <c r="H445" s="1"/>
  <c r="J19" i="5"/>
  <c r="L19" s="1"/>
  <c r="G408" i="1"/>
  <c r="H448" s="1"/>
  <c r="H434"/>
  <c r="H435" s="1"/>
  <c r="H441" s="1"/>
  <c r="I413"/>
  <c r="I417" s="1"/>
  <c r="M19" i="5"/>
  <c r="K20" s="1"/>
  <c r="H450" i="1" l="1"/>
  <c r="H451" s="1"/>
  <c r="I449"/>
  <c r="I20" i="5"/>
  <c r="J20"/>
  <c r="L20" s="1"/>
  <c r="M20" l="1"/>
  <c r="K21" l="1"/>
  <c r="I21"/>
  <c r="J21" l="1"/>
  <c r="L21" s="1"/>
  <c r="M21" l="1"/>
  <c r="I22" s="1"/>
  <c r="K22" l="1"/>
  <c r="J22" s="1"/>
  <c r="L22" l="1"/>
  <c r="M22"/>
  <c r="K23" s="1"/>
  <c r="J23" s="1"/>
  <c r="L23" s="1"/>
  <c r="I23" l="1"/>
  <c r="M23" s="1"/>
  <c r="K24" s="1"/>
  <c r="J24" s="1"/>
  <c r="L24" s="1"/>
  <c r="I24" l="1"/>
  <c r="M24" s="1"/>
  <c r="I25" s="1"/>
  <c r="K25" l="1"/>
  <c r="J25" s="1"/>
  <c r="L25" s="1"/>
  <c r="M25" l="1"/>
  <c r="K26" s="1"/>
  <c r="I26" l="1"/>
  <c r="J26"/>
  <c r="L26" s="1"/>
  <c r="M26" l="1"/>
  <c r="I27" s="1"/>
  <c r="K27" l="1"/>
  <c r="J27" s="1"/>
  <c r="L27" s="1"/>
  <c r="M27" l="1"/>
  <c r="I28" s="1"/>
  <c r="K28" l="1"/>
  <c r="J28" s="1"/>
  <c r="L28" s="1"/>
  <c r="M28" l="1"/>
  <c r="I29" s="1"/>
  <c r="K29" l="1"/>
  <c r="J29" s="1"/>
  <c r="L29" s="1"/>
  <c r="M29" l="1"/>
  <c r="K30" s="1"/>
  <c r="J30" l="1"/>
  <c r="L30" s="1"/>
  <c r="H405" i="1"/>
  <c r="H406" s="1"/>
  <c r="I30" i="5"/>
  <c r="M30" s="1"/>
  <c r="I425" i="1" l="1"/>
  <c r="I427" s="1"/>
  <c r="I428" s="1"/>
  <c r="H407"/>
  <c r="H408" s="1"/>
  <c r="I448" s="1"/>
  <c r="J449" s="1"/>
  <c r="I444"/>
  <c r="I31" i="5"/>
  <c r="K31"/>
  <c r="J413" i="1" l="1"/>
  <c r="J417" s="1"/>
  <c r="I462"/>
  <c r="E467" s="1"/>
  <c r="E478" s="1"/>
  <c r="I434"/>
  <c r="I435" s="1"/>
  <c r="I441" s="1"/>
  <c r="I450"/>
  <c r="J426"/>
  <c r="I443"/>
  <c r="I445" s="1"/>
  <c r="J31" i="5"/>
  <c r="L31" s="1"/>
  <c r="M31" l="1"/>
  <c r="K32" s="1"/>
  <c r="I451" i="1"/>
  <c r="I32" i="5" l="1"/>
  <c r="J32"/>
  <c r="L32" s="1"/>
  <c r="M32" l="1"/>
  <c r="I33" s="1"/>
  <c r="K33" l="1"/>
  <c r="J33" s="1"/>
  <c r="L33" l="1"/>
  <c r="M33"/>
  <c r="K34" s="1"/>
  <c r="I34" l="1"/>
  <c r="J34"/>
  <c r="L34" s="1"/>
  <c r="M34" l="1"/>
  <c r="I35" s="1"/>
  <c r="K35" l="1"/>
  <c r="J35" s="1"/>
  <c r="L35" s="1"/>
  <c r="M35" l="1"/>
  <c r="I36" s="1"/>
  <c r="K36" l="1"/>
  <c r="J36" s="1"/>
  <c r="L36" s="1"/>
  <c r="M36" l="1"/>
  <c r="I37" s="1"/>
  <c r="K37" l="1"/>
  <c r="J37" s="1"/>
  <c r="L37" s="1"/>
  <c r="M37" l="1"/>
  <c r="I38" s="1"/>
  <c r="K38" l="1"/>
  <c r="J38" s="1"/>
  <c r="L38" s="1"/>
  <c r="M38" l="1"/>
  <c r="K39" s="1"/>
  <c r="I39" l="1"/>
  <c r="J39"/>
  <c r="L39" s="1"/>
  <c r="M39" l="1"/>
  <c r="K40" l="1"/>
  <c r="I40"/>
  <c r="J40" l="1"/>
  <c r="L40" s="1"/>
  <c r="M40" l="1"/>
  <c r="K41" l="1"/>
  <c r="I41"/>
  <c r="J41" l="1"/>
  <c r="L41" s="1"/>
  <c r="M41" l="1"/>
  <c r="K42" l="1"/>
  <c r="I405" i="1" s="1"/>
  <c r="I406" s="1"/>
  <c r="I42" i="5"/>
  <c r="I407" i="1" l="1"/>
  <c r="I408" s="1"/>
  <c r="J42" i="5"/>
  <c r="L42" s="1"/>
  <c r="J425" i="1" l="1"/>
  <c r="J427" s="1"/>
  <c r="J428" s="1"/>
  <c r="M42" i="5"/>
  <c r="J444" i="1" s="1"/>
  <c r="J443"/>
  <c r="J434" l="1"/>
  <c r="J435" s="1"/>
  <c r="J441" s="1"/>
  <c r="I463"/>
  <c r="F466" s="1"/>
  <c r="F478" s="1"/>
  <c r="I468" s="1"/>
  <c r="I469" s="1"/>
  <c r="J445"/>
  <c r="I471"/>
  <c r="I472" s="1"/>
  <c r="J448" l="1"/>
  <c r="J450" s="1"/>
  <c r="J451" s="1"/>
</calcChain>
</file>

<file path=xl/sharedStrings.xml><?xml version="1.0" encoding="utf-8"?>
<sst xmlns="http://schemas.openxmlformats.org/spreadsheetml/2006/main" count="1013" uniqueCount="407">
  <si>
    <t xml:space="preserve">FICHA DE PLAN DE NEGOCIO </t>
  </si>
  <si>
    <t>FONDO DE EMPLEADOS SINTRAINAL - FOSIN</t>
  </si>
  <si>
    <t>Fecha de Presentación:</t>
  </si>
  <si>
    <t>Recibido por:</t>
  </si>
  <si>
    <t>Número de Convocatoria:</t>
  </si>
  <si>
    <t>No. Folios:</t>
  </si>
  <si>
    <t>Creación de empresa</t>
  </si>
  <si>
    <t>Fortalecimiento empresarial</t>
  </si>
  <si>
    <t xml:space="preserve">Reactivación </t>
  </si>
  <si>
    <t>1. INFORMACIÓN GENERAL</t>
  </si>
  <si>
    <t>Código Asignado:</t>
  </si>
  <si>
    <t>1.2. DATOS DEL PLAN DE NEGOCIO</t>
  </si>
  <si>
    <t>Tipo de Negocio</t>
  </si>
  <si>
    <t>Individual</t>
  </si>
  <si>
    <t>Asociativo entre miembros FOSIN</t>
  </si>
  <si>
    <t>Primario</t>
  </si>
  <si>
    <t>Secundario</t>
  </si>
  <si>
    <t>Terciario</t>
  </si>
  <si>
    <t>Sector Económico</t>
  </si>
  <si>
    <t>Antigüedad:</t>
  </si>
  <si>
    <t>1.3. DATOS DE L@S PROPONENTES</t>
  </si>
  <si>
    <t>Nombre</t>
  </si>
  <si>
    <t>Cédula</t>
  </si>
  <si>
    <t>Antigüedad</t>
  </si>
  <si>
    <t>Aporte en Especie ($)</t>
  </si>
  <si>
    <t>Aporte en Dinero ($)</t>
  </si>
  <si>
    <t>Número total de Proponentes</t>
  </si>
  <si>
    <t>Total aportes de l@s Proponentes</t>
  </si>
  <si>
    <t>1.4 DATOS DEL PROPONENTE LIDER</t>
  </si>
  <si>
    <t>Nombre Completo</t>
  </si>
  <si>
    <t>Otro teléfono de contacto:</t>
  </si>
  <si>
    <t>Dirección:</t>
  </si>
  <si>
    <t>Municipio:</t>
  </si>
  <si>
    <t>Barrio:</t>
  </si>
  <si>
    <t>2.</t>
  </si>
  <si>
    <t>2. ANÁLISIS DE MERCADO</t>
  </si>
  <si>
    <t>2.1. DESCRIPCIÓN GENERAL</t>
  </si>
  <si>
    <r>
      <t>(</t>
    </r>
    <r>
      <rPr>
        <i/>
        <sz val="11"/>
        <color rgb="FFFF0000"/>
        <rFont val="Calibri"/>
        <family val="2"/>
        <scheme val="minor"/>
      </rPr>
      <t>Si la propuesta es presentada de forma asociativa por más de 5 personas diligenciar el listado Anexo No.1</t>
    </r>
    <r>
      <rPr>
        <i/>
        <sz val="11"/>
        <color theme="1"/>
        <rFont val="Calibri"/>
        <family val="2"/>
        <scheme val="minor"/>
      </rPr>
      <t>)</t>
    </r>
  </si>
  <si>
    <r>
      <t>(</t>
    </r>
    <r>
      <rPr>
        <i/>
        <sz val="11"/>
        <color rgb="FFFF0000"/>
        <rFont val="Calibri"/>
        <family val="2"/>
        <scheme val="minor"/>
      </rPr>
      <t>Solamente para la líneas de fortalecimiento, compra y reactivación</t>
    </r>
    <r>
      <rPr>
        <i/>
        <sz val="11"/>
        <color theme="1"/>
        <rFont val="Calibri"/>
        <family val="2"/>
        <scheme val="minor"/>
      </rPr>
      <t>)</t>
    </r>
  </si>
  <si>
    <t>2.3. ANALISIS DEL MERCADO</t>
  </si>
  <si>
    <t>Ventajas competitivas</t>
  </si>
  <si>
    <t>Producto/Servicio</t>
  </si>
  <si>
    <t>Precio Unitario promedio en el Mercado</t>
  </si>
  <si>
    <t>Fortalezas de los Productos/Servicios</t>
  </si>
  <si>
    <t>Oportunidades de los Productos/Servicios</t>
  </si>
  <si>
    <t>Debilidades de los Productos/Servicios</t>
  </si>
  <si>
    <t>Amenazas de los Productos/Servicios</t>
  </si>
  <si>
    <r>
      <t>2.3.1. Mercado Objetivo (</t>
    </r>
    <r>
      <rPr>
        <i/>
        <sz val="11"/>
        <color theme="1"/>
        <rFont val="Calibri"/>
        <family val="2"/>
        <scheme val="minor"/>
      </rPr>
      <t>Descripción de los clientes, ubicación, características, gustos, tamaño potencial, etc.</t>
    </r>
    <r>
      <rPr>
        <sz val="11"/>
        <color theme="1"/>
        <rFont val="Calibri"/>
        <family val="2"/>
        <scheme val="minor"/>
      </rPr>
      <t>)</t>
    </r>
  </si>
  <si>
    <t>Nombre o Razón Social</t>
  </si>
  <si>
    <t>Productos/Servicios</t>
  </si>
  <si>
    <t>Ubicación</t>
  </si>
  <si>
    <t>Nivel de Precios</t>
  </si>
  <si>
    <t>Nivel de Atención</t>
  </si>
  <si>
    <t>Principales medios de promoción y publicidad de los competidores:</t>
  </si>
  <si>
    <t>Proyección de Precios (Horizonte de planeación)</t>
  </si>
  <si>
    <t>Año 1</t>
  </si>
  <si>
    <t>Año 2</t>
  </si>
  <si>
    <t>Año 3</t>
  </si>
  <si>
    <t>Año 4</t>
  </si>
  <si>
    <t>Precio Unitario promedio Proyectado Año 1</t>
  </si>
  <si>
    <t>Año 5</t>
  </si>
  <si>
    <t>2.8. ESTRATEGIA DE APROVISIONAMIENTO Y SERVICIO</t>
  </si>
  <si>
    <t>Cantidad Mensual</t>
  </si>
  <si>
    <t>Cantidad Anual</t>
  </si>
  <si>
    <t>2.9. PROYECCIÓN DE VENTAS</t>
  </si>
  <si>
    <t>Porcentaje de crecimiento anual en las ventas: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</si>
  <si>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</si>
  <si>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</si>
  <si>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</si>
  <si>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</si>
  <si>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</si>
  <si>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</si>
  <si>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</si>
  <si>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</si>
  <si>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</si>
  <si>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Porcentaje anual aumento:</t>
  </si>
  <si>
    <t>Cantidad anual a vender</t>
  </si>
  <si>
    <t>Precio unitario de venta</t>
  </si>
  <si>
    <t>Ingreso Anual</t>
  </si>
  <si>
    <t>Ingresos Totales por Venta</t>
  </si>
  <si>
    <t>Ingresos Productos 1 al 5</t>
  </si>
  <si>
    <t>3. ANÁLISIS TÉCNICO</t>
  </si>
  <si>
    <t>Descripción Materia Prima o Insumo</t>
  </si>
  <si>
    <t>Cantidad</t>
  </si>
  <si>
    <t>Unidad</t>
  </si>
  <si>
    <t>Estrategia de Aprovisionamiento</t>
  </si>
  <si>
    <r>
      <t>Porcentaje de perdida/residuos (</t>
    </r>
    <r>
      <rPr>
        <i/>
        <sz val="11"/>
        <color rgb="FFFF0000"/>
        <rFont val="Calibri"/>
        <family val="2"/>
        <scheme val="minor"/>
      </rPr>
      <t>solo aplica a manufactura y comercio</t>
    </r>
    <r>
      <rPr>
        <sz val="11"/>
        <color theme="1"/>
        <rFont val="Calibri"/>
        <family val="2"/>
        <scheme val="minor"/>
      </rPr>
      <t>):</t>
    </r>
  </si>
  <si>
    <r>
      <t>Porcentaje de inventario a mantener (</t>
    </r>
    <r>
      <rPr>
        <i/>
        <sz val="11"/>
        <color rgb="FFFF0000"/>
        <rFont val="Calibri"/>
        <family val="2"/>
        <scheme val="minor"/>
      </rPr>
      <t>solo para manufactura y comercio</t>
    </r>
    <r>
      <rPr>
        <i/>
        <sz val="11"/>
        <color theme="1"/>
        <rFont val="Calibri"/>
        <family val="2"/>
        <scheme val="minor"/>
      </rPr>
      <t>):</t>
    </r>
  </si>
  <si>
    <t>Precio Unitario</t>
  </si>
  <si>
    <t>Costo MP Año 1</t>
  </si>
  <si>
    <t>Cantidad Año 1</t>
  </si>
  <si>
    <t>3.5. NECESIDADES Y REQUERIMIENTOS</t>
  </si>
  <si>
    <t>3.5.2. Infraestructura Operacional</t>
  </si>
  <si>
    <t>Descripción</t>
  </si>
  <si>
    <t>Valor Unitario</t>
  </si>
  <si>
    <t>Valor Total</t>
  </si>
  <si>
    <t>Recursos Proponente(s)</t>
  </si>
  <si>
    <t>Recursos FOSIN</t>
  </si>
  <si>
    <t>Valor Total Maquinaria, equipo y herramienta</t>
  </si>
  <si>
    <t>Valor Anual Depreciación</t>
  </si>
  <si>
    <t>Depreciación por método de línea recta</t>
  </si>
  <si>
    <t>a) Terrenos</t>
  </si>
  <si>
    <t>Tamaño</t>
  </si>
  <si>
    <t>Valor Total Terrenos</t>
  </si>
  <si>
    <t>c) Maquinaria, Equipo y Herramientas</t>
  </si>
  <si>
    <t>b) Adecuaciones de Construcciones y Edificaciones</t>
  </si>
  <si>
    <t>Valor Total Construcciones y Edificaciones</t>
  </si>
  <si>
    <t>Depreciación por línea recta</t>
  </si>
  <si>
    <t>d) Vehículos y Equipos de Computo</t>
  </si>
  <si>
    <t>Valor Total Vehículos y Equipos de Computo</t>
  </si>
  <si>
    <t>Cargo</t>
  </si>
  <si>
    <t>Descripción de tareas</t>
  </si>
  <si>
    <t>No. de días laborales/mes</t>
  </si>
  <si>
    <t>Valor por Día</t>
  </si>
  <si>
    <t>Total Mensual</t>
  </si>
  <si>
    <t>3.6. OTROS COSTOS Y REQUERIMIENTOS</t>
  </si>
  <si>
    <t>Valor mensual</t>
  </si>
  <si>
    <t>No. Meses que requiere financiar</t>
  </si>
  <si>
    <t>Valor que requiere Financiar</t>
  </si>
  <si>
    <t>Observación</t>
  </si>
  <si>
    <t>Arrendamiento</t>
  </si>
  <si>
    <t>Agua</t>
  </si>
  <si>
    <t>Energía</t>
  </si>
  <si>
    <t>Gas</t>
  </si>
  <si>
    <t>Teléfono e Internet</t>
  </si>
  <si>
    <t>Rubro</t>
  </si>
  <si>
    <t>Valor Mensual</t>
  </si>
  <si>
    <t>Valor Año 1</t>
  </si>
  <si>
    <t>Mantenimiento</t>
  </si>
  <si>
    <t>Valor Total Otros Costos</t>
  </si>
  <si>
    <t>Valor Total Mano de Obra Operativa</t>
  </si>
  <si>
    <t>4. ANÁLISIS ORGANIZACIONAL</t>
  </si>
  <si>
    <t>4.1. Análisis FODA</t>
  </si>
  <si>
    <t>Fortalezas del Negocio</t>
  </si>
  <si>
    <t>Oportunidades del Negocio</t>
  </si>
  <si>
    <t>Debilidades del Negocio</t>
  </si>
  <si>
    <t>Amenazas del Negocio</t>
  </si>
  <si>
    <t>Valor Total Gastos Legales</t>
  </si>
  <si>
    <t>Año 0</t>
  </si>
  <si>
    <t>5. ANÁLISIS FINANCIERO</t>
  </si>
  <si>
    <t>5.1. CAPITAL DE TRABAJO</t>
  </si>
  <si>
    <t>Materias Primas e Insumos</t>
  </si>
  <si>
    <t>Mano de Obra Operativa</t>
  </si>
  <si>
    <t>Otros Costos y Requerimientos</t>
  </si>
  <si>
    <t>Mano de Obra Administrativa</t>
  </si>
  <si>
    <t>Total Capital de Trabajo</t>
  </si>
  <si>
    <t>Gastos de Constitución</t>
  </si>
  <si>
    <t>Valor Total Mano de Obra Administrativa</t>
  </si>
  <si>
    <t>Valor Total de Financiamiento</t>
  </si>
  <si>
    <t>Gastos Administrativos</t>
  </si>
  <si>
    <t>Utensilios de Aseo</t>
  </si>
  <si>
    <t>Otros</t>
  </si>
  <si>
    <t>Valor Total Gastos Administrativos</t>
  </si>
  <si>
    <t>Gastos Promoción y Publicidad</t>
  </si>
  <si>
    <t>Valor Total Promoción y Publicidad</t>
  </si>
  <si>
    <t>Costos de Materias Primas e Insumos</t>
  </si>
  <si>
    <t>Costo Mano de Obra Operativa</t>
  </si>
  <si>
    <t>Depreciación Operativa</t>
  </si>
  <si>
    <t>Costo Operacional Total</t>
  </si>
  <si>
    <t>Ingresos por Ventas Netas</t>
  </si>
  <si>
    <t>(-) Costo Operacional Total</t>
  </si>
  <si>
    <t>(=) Utilidad Bruta</t>
  </si>
  <si>
    <t>(-) Gastos Administrativos</t>
  </si>
  <si>
    <t>(-) Gastos de Promoción y Publicidad</t>
  </si>
  <si>
    <t>(-) Mano de Obra Administrativa</t>
  </si>
  <si>
    <t>(-) Depreciación Administrativa</t>
  </si>
  <si>
    <t xml:space="preserve">(=) Utilidad Operacional </t>
  </si>
  <si>
    <t xml:space="preserve">(-) Provisión de Impuestos </t>
  </si>
  <si>
    <t>Porcentaje de Provisión de Impuestos :</t>
  </si>
  <si>
    <t>(=) Utilidad Neta</t>
  </si>
  <si>
    <t>Flujo Acumulado de Efectivo</t>
  </si>
  <si>
    <t>Recursos del (los) Proponente(s)</t>
  </si>
  <si>
    <t>Recursos solicitados a FOSIN</t>
  </si>
  <si>
    <t>Total Ingresos</t>
  </si>
  <si>
    <t>Adecuaciones de Construcciones y Edificaciones</t>
  </si>
  <si>
    <t>Compra de Maquinaria y Equipo</t>
  </si>
  <si>
    <t>Compra de Terrenos</t>
  </si>
  <si>
    <t>Compra de Vehículos y Equipos de Computo</t>
  </si>
  <si>
    <t>Costos Operacionales Totales (Sin Depreciación)</t>
  </si>
  <si>
    <t>5.2. RECURSOS A SOLICITAR A FOSIN</t>
  </si>
  <si>
    <t>Capital de Trabajo</t>
  </si>
  <si>
    <t>Valor</t>
  </si>
  <si>
    <t>Inversiones en Terrenos</t>
  </si>
  <si>
    <t>Inversiones en Activos Fijos</t>
  </si>
  <si>
    <t>Valor Total Recursos FOSIN</t>
  </si>
  <si>
    <t>5.3. SIMULADOR DE CREDITO</t>
  </si>
  <si>
    <t>Interés Mensual</t>
  </si>
  <si>
    <t>Interés Efectivo Mensual</t>
  </si>
  <si>
    <t>Valor Cuota Mensual</t>
  </si>
  <si>
    <r>
      <t>(</t>
    </r>
    <r>
      <rPr>
        <i/>
        <sz val="11"/>
        <color rgb="FFFF0000"/>
        <rFont val="Calibri"/>
        <family val="2"/>
        <scheme val="minor"/>
      </rPr>
      <t>Para ver el detalle de los pagos a interés y capital mensual, ver anexo 3</t>
    </r>
    <r>
      <rPr>
        <i/>
        <sz val="11"/>
        <color theme="1"/>
        <rFont val="Calibri"/>
        <family val="2"/>
        <scheme val="minor"/>
      </rPr>
      <t>)</t>
    </r>
  </si>
  <si>
    <t>Tiempo de Amortización (meses)</t>
  </si>
  <si>
    <t>(=) Utilidad antes de Impuestos</t>
  </si>
  <si>
    <t>Tiempo</t>
  </si>
  <si>
    <t>MES</t>
  </si>
  <si>
    <t>INICIAL</t>
  </si>
  <si>
    <t>CAPITAL</t>
  </si>
  <si>
    <t>INTERÉS</t>
  </si>
  <si>
    <t>CUOTA</t>
  </si>
  <si>
    <t>FINAL</t>
  </si>
  <si>
    <t xml:space="preserve">Valor cuota mensual </t>
  </si>
  <si>
    <t>Gastos de Impuestos</t>
  </si>
  <si>
    <t>Gastos Financieros (Cuota e Interés)</t>
  </si>
  <si>
    <t>(-) Gastos Financieros (Solo Intereses)</t>
  </si>
  <si>
    <t>Total Egresos</t>
  </si>
  <si>
    <t>Flujo Neto de Efectivo</t>
  </si>
  <si>
    <t>Gastos de Administración  y de Ventas (Sin Depreciación)</t>
  </si>
  <si>
    <t>Activos</t>
  </si>
  <si>
    <t>Disponible</t>
  </si>
  <si>
    <t>Total Activo Corriente</t>
  </si>
  <si>
    <t>Activos Fijos</t>
  </si>
  <si>
    <t>(-) Depreciación Acumulada</t>
  </si>
  <si>
    <t>Total Activo Fijo</t>
  </si>
  <si>
    <t>Intangibles</t>
  </si>
  <si>
    <t>Otros Activos</t>
  </si>
  <si>
    <t>TOTAL ACTIVOS</t>
  </si>
  <si>
    <t>Pasivos</t>
  </si>
  <si>
    <t>Impuestos por Pagar</t>
  </si>
  <si>
    <t>Cuentas por Pagar (Crédito)</t>
  </si>
  <si>
    <t>TOTAL PASIVOS</t>
  </si>
  <si>
    <t>Patrimonio</t>
  </si>
  <si>
    <t>Capital Social</t>
  </si>
  <si>
    <t>Utilidad del Ejercicio</t>
  </si>
  <si>
    <t>Utilidad Acumulada</t>
  </si>
  <si>
    <t>TOTAL PATRIMONIO</t>
  </si>
  <si>
    <t>TOTAL PASIVO Y PATRIMONIO</t>
  </si>
  <si>
    <t>5.4. ESTADO DE COSTOS</t>
  </si>
  <si>
    <t>5.5. ESTADO DE RESULTADOS</t>
  </si>
  <si>
    <t>5.6. FLUJO DE CAJA</t>
  </si>
  <si>
    <t>5.7. BALANCE GENERAL</t>
  </si>
  <si>
    <t>6. ANÁLISIS ECONÓMICO</t>
  </si>
  <si>
    <t>6.1. CALCULO DE RENTABILIDAD</t>
  </si>
  <si>
    <t>Capital del (los) Proponente(s)</t>
  </si>
  <si>
    <t>Capital solicitado a FOSIN</t>
  </si>
  <si>
    <t>%</t>
  </si>
  <si>
    <t>Tasa Mínima de Retorno</t>
  </si>
  <si>
    <t>DTF (Tasa de depósito a término fijo)</t>
  </si>
  <si>
    <t>Tasa de Oportunidad del (los) Proponente(s)</t>
  </si>
  <si>
    <t>Flujos de Caja Netos</t>
  </si>
  <si>
    <t>Inversión</t>
  </si>
  <si>
    <t>TIR</t>
  </si>
  <si>
    <t>TIR&gt;TMR</t>
  </si>
  <si>
    <t>VPN</t>
  </si>
  <si>
    <t>VPN&gt;0</t>
  </si>
  <si>
    <t>Educación</t>
  </si>
  <si>
    <t>Formación</t>
  </si>
  <si>
    <t>Habilidades</t>
  </si>
  <si>
    <t>Experiencia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</si>
  <si>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</si>
  <si>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</si>
  <si>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</si>
  <si>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</si>
  <si>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</si>
  <si>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</si>
  <si>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</si>
  <si>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</si>
  <si>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</si>
  <si>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</si>
  <si>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</si>
  <si>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</si>
  <si>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</si>
  <si>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Adecuaciones Locativas</t>
  </si>
  <si>
    <t>TOTAL MENSUAL</t>
  </si>
  <si>
    <t>PROPONENTE(S)</t>
  </si>
  <si>
    <t>Compra de Vehículos y Eq. Computo</t>
  </si>
  <si>
    <t>FOSIN</t>
  </si>
  <si>
    <t>Gastos de Promoción y Publicidad</t>
  </si>
  <si>
    <t>Inversiones en Activos Fijos y Terrenos</t>
  </si>
  <si>
    <t>Periodo 0</t>
  </si>
  <si>
    <r>
      <t>1.1. DATOS DE RECEPCIÓN Y RADICACIÓN (</t>
    </r>
    <r>
      <rPr>
        <b/>
        <i/>
        <sz val="11"/>
        <color theme="1"/>
        <rFont val="Calibri"/>
        <family val="2"/>
        <scheme val="minor"/>
      </rPr>
      <t>Espacio exclusivo para funcionarios del FOSIN</t>
    </r>
    <r>
      <rPr>
        <b/>
        <sz val="11"/>
        <color theme="1"/>
        <rFont val="Calibri"/>
        <family val="2"/>
        <scheme val="minor"/>
      </rPr>
      <t>)</t>
    </r>
  </si>
  <si>
    <r>
      <t xml:space="preserve">2.1.1. Definición del Negocio </t>
    </r>
    <r>
      <rPr>
        <i/>
        <sz val="11"/>
        <color theme="1"/>
        <rFont val="Calibri"/>
        <family val="2"/>
        <scheme val="minor"/>
      </rPr>
      <t>(En qué consiste la idea o el negocio propuesto)</t>
    </r>
  </si>
  <si>
    <r>
      <t xml:space="preserve">2.1.2. Nombre del negocio </t>
    </r>
    <r>
      <rPr>
        <i/>
        <sz val="11"/>
        <color theme="1"/>
        <rFont val="Calibri"/>
        <family val="2"/>
        <scheme val="minor"/>
      </rPr>
      <t>(Razón social)</t>
    </r>
  </si>
  <si>
    <r>
      <t xml:space="preserve">2.1.3. Misión del Negocio </t>
    </r>
    <r>
      <rPr>
        <i/>
        <sz val="11"/>
        <color theme="1"/>
        <rFont val="Calibri"/>
        <family val="2"/>
        <scheme val="minor"/>
      </rPr>
      <t>(Razón de ser del negocio)</t>
    </r>
  </si>
  <si>
    <r>
      <t xml:space="preserve">2.1.4. Visión del Negocio </t>
    </r>
    <r>
      <rPr>
        <i/>
        <sz val="11"/>
        <color theme="1"/>
        <rFont val="Calibri"/>
        <family val="2"/>
        <scheme val="minor"/>
      </rPr>
      <t>(Cómo se proyecta el negocio en el futuro)</t>
    </r>
  </si>
  <si>
    <r>
      <t xml:space="preserve">2.1.6. Lugar de operación del Negocio. </t>
    </r>
    <r>
      <rPr>
        <i/>
        <sz val="11"/>
        <color theme="1"/>
        <rFont val="Calibri"/>
        <family val="2"/>
        <scheme val="minor"/>
      </rPr>
      <t>(Incluir Dirección, Barrio y Ciudad, si el negocio es ambulante especificar un esquema general de ruta)</t>
    </r>
  </si>
  <si>
    <r>
      <t xml:space="preserve">2.1.7. Justificación del Negocio </t>
    </r>
    <r>
      <rPr>
        <i/>
        <sz val="11"/>
        <color theme="1"/>
        <rFont val="Calibri"/>
        <family val="2"/>
        <scheme val="minor"/>
      </rPr>
      <t>(Explicar por qué se escogió este negocio)</t>
    </r>
  </si>
  <si>
    <r>
      <t xml:space="preserve">2.1.8. Antecedentes del Negocio </t>
    </r>
    <r>
      <rPr>
        <i/>
        <sz val="11"/>
        <rFont val="Calibri"/>
        <family val="2"/>
        <scheme val="minor"/>
      </rPr>
      <t>(</t>
    </r>
    <r>
      <rPr>
        <i/>
        <sz val="11"/>
        <color rgb="FFFF0000"/>
        <rFont val="Calibri"/>
        <family val="2"/>
        <scheme val="minor"/>
      </rPr>
      <t>Solo para las líneas de fortalecimiento, compra o reactivación</t>
    </r>
    <r>
      <rPr>
        <i/>
        <sz val="11"/>
        <rFont val="Calibri"/>
        <family val="2"/>
        <scheme val="minor"/>
      </rPr>
      <t>)</t>
    </r>
  </si>
  <si>
    <r>
      <t xml:space="preserve">2.2. ANALISIS DEL SECTOR </t>
    </r>
    <r>
      <rPr>
        <i/>
        <sz val="11"/>
        <color theme="1"/>
        <rFont val="Calibri"/>
        <family val="2"/>
        <scheme val="minor"/>
      </rPr>
      <t>(Incluye: sector económico, reglamentación, tendencias, empresas que a nivel local, regional o local según aplique)</t>
    </r>
  </si>
  <si>
    <r>
      <t xml:space="preserve">2.4. CONCEPTO DEL PRODUCTO </t>
    </r>
    <r>
      <rPr>
        <i/>
        <sz val="11"/>
        <color theme="1"/>
        <rFont val="Calibri"/>
        <family val="2"/>
        <scheme val="minor"/>
      </rPr>
      <t>(Descripción de los productos/servicios ofrecidos)</t>
    </r>
  </si>
  <si>
    <r>
      <t xml:space="preserve">2.5. ANALISIS DE LA COMPETENCIA </t>
    </r>
    <r>
      <rPr>
        <i/>
        <sz val="11"/>
        <color theme="1"/>
        <rFont val="Calibri"/>
        <family val="2"/>
        <scheme val="minor"/>
      </rPr>
      <t>(Identificación de los principales competidores y sus características)</t>
    </r>
  </si>
  <si>
    <r>
      <t xml:space="preserve">2.6. ESTRATEGIA DE PRECIOS </t>
    </r>
    <r>
      <rPr>
        <i/>
        <sz val="11"/>
        <color theme="1"/>
        <rFont val="Calibri"/>
        <family val="2"/>
        <scheme val="minor"/>
      </rPr>
      <t>(Proceso de fijación de precios de los productos a ofertar)</t>
    </r>
  </si>
  <si>
    <t>Cómo se fijan los precios</t>
  </si>
  <si>
    <r>
      <t xml:space="preserve">2.7. PROMOCIÓN Y PUBLICIDAD </t>
    </r>
    <r>
      <rPr>
        <i/>
        <sz val="11"/>
        <color theme="1"/>
        <rFont val="Calibri"/>
        <family val="2"/>
        <scheme val="minor"/>
      </rPr>
      <t>(Definición de estrategias de promoción y publicidad)</t>
    </r>
  </si>
  <si>
    <r>
      <t>3.1. ESTADO DE DESARROLLO</t>
    </r>
    <r>
      <rPr>
        <i/>
        <sz val="11"/>
        <color theme="1"/>
        <rFont val="Calibri"/>
        <family val="2"/>
        <scheme val="minor"/>
      </rPr>
      <t xml:space="preserve"> (Actualidad sobre el proceso productivo o de prestación de servicio del negocio propuesto)</t>
    </r>
  </si>
  <si>
    <r>
      <t xml:space="preserve">3.2. RELACIÓN INSUMO-PRODUCTO </t>
    </r>
    <r>
      <rPr>
        <i/>
        <sz val="11"/>
        <color theme="1"/>
        <rFont val="Calibri"/>
        <family val="2"/>
        <scheme val="minor"/>
      </rPr>
      <t>(Base de calculo para la producción ó prestación de una unidad de producto o servicio)</t>
    </r>
  </si>
  <si>
    <r>
      <t xml:space="preserve">3.3. PLAN DE COMPRAS Y DE PRODUCCIÓN </t>
    </r>
    <r>
      <rPr>
        <i/>
        <sz val="11"/>
        <color theme="1"/>
        <rFont val="Calibri"/>
        <family val="2"/>
        <scheme val="minor"/>
      </rPr>
      <t>(Integración de la proyección de ventas y la Relación insumo producto)</t>
    </r>
  </si>
  <si>
    <t>Cant. Mes Año 1</t>
  </si>
  <si>
    <r>
      <t xml:space="preserve">3.4. PROCESO DE PRODUCCIÓN Ó DE PRESTACIÓN DE SERVICIOS </t>
    </r>
    <r>
      <rPr>
        <i/>
        <sz val="11"/>
        <color theme="1"/>
        <rFont val="Calibri"/>
        <family val="2"/>
        <scheme val="minor"/>
      </rPr>
      <t>(Descripción del proceso productivo o del proceso de prestación de servicio)</t>
    </r>
  </si>
  <si>
    <r>
      <t xml:space="preserve">3.5.1. Localización y Distribución </t>
    </r>
    <r>
      <rPr>
        <i/>
        <sz val="11"/>
        <color theme="1"/>
        <rFont val="Calibri"/>
        <family val="2"/>
        <scheme val="minor"/>
      </rPr>
      <t>(Incluye: Características de la localización y como se distribuyen las áreas del negocio)</t>
    </r>
  </si>
  <si>
    <r>
      <t xml:space="preserve">e) Mano de Obra Operativa </t>
    </r>
    <r>
      <rPr>
        <i/>
        <sz val="11"/>
        <color theme="1"/>
        <rFont val="Calibri"/>
        <family val="2"/>
        <scheme val="minor"/>
      </rPr>
      <t>(dedicación exclusiva a producir o prestar el servicio)</t>
    </r>
  </si>
  <si>
    <t>4.2. Estructura Organizacional</t>
  </si>
  <si>
    <r>
      <t xml:space="preserve">Mano de Obra Administrativa </t>
    </r>
    <r>
      <rPr>
        <i/>
        <sz val="11"/>
        <color theme="1"/>
        <rFont val="Calibri"/>
        <family val="2"/>
        <scheme val="minor"/>
      </rPr>
      <t>(dedicación a labores administrativa, financieras ó comerciales)</t>
    </r>
  </si>
  <si>
    <r>
      <t xml:space="preserve">Gastos Legales y de Constitución </t>
    </r>
    <r>
      <rPr>
        <i/>
        <sz val="11"/>
        <color theme="1"/>
        <rFont val="Calibri"/>
        <family val="2"/>
        <scheme val="minor"/>
      </rPr>
      <t>(Gastos en que se incurre para legalizar el negocio ante las autoridades competentes)</t>
    </r>
  </si>
  <si>
    <t>7. ANÁLISIS DEL (LOS) PROPONENTE(S)</t>
  </si>
  <si>
    <t>8. PLAN OPERATIVO</t>
  </si>
  <si>
    <t>7.1. EDUCACIÓN, FORMACIÓN, HABILIDADES Y EXPERIENCIA</t>
  </si>
  <si>
    <t>PRODUCTO</t>
  </si>
  <si>
    <t>Costo Total</t>
  </si>
  <si>
    <t>ANEXO 1. LISTADO ADICIONAL DE PROPONENTES</t>
  </si>
  <si>
    <t>Número Adicional de Proponentes</t>
  </si>
  <si>
    <r>
      <t>(</t>
    </r>
    <r>
      <rPr>
        <i/>
        <sz val="11"/>
        <color rgb="FFFF0000"/>
        <rFont val="Calibri"/>
        <family val="2"/>
        <scheme val="minor"/>
      </rPr>
      <t>Si la propuesta contiene más de 5 productos/servicios diligenciar los restantes en el  Anexo No.2 en el numeral 2.3.3</t>
    </r>
    <r>
      <rPr>
        <i/>
        <sz val="11"/>
        <color theme="1"/>
        <rFont val="Calibri"/>
        <family val="2"/>
        <scheme val="minor"/>
      </rPr>
      <t>)</t>
    </r>
  </si>
  <si>
    <r>
      <t>(</t>
    </r>
    <r>
      <rPr>
        <i/>
        <sz val="11"/>
        <color rgb="FFFF0000"/>
        <rFont val="Calibri"/>
        <family val="2"/>
        <scheme val="minor"/>
      </rPr>
      <t>Si la propuesta contiene más de 5 productos/servicios diligenciar los restantes en el  Anexo No.2 en el numeral 2.4.</t>
    </r>
    <r>
      <rPr>
        <i/>
        <sz val="11"/>
        <color theme="1"/>
        <rFont val="Calibri"/>
        <family val="2"/>
        <scheme val="minor"/>
      </rPr>
      <t>)</t>
    </r>
  </si>
  <si>
    <r>
      <t>(</t>
    </r>
    <r>
      <rPr>
        <i/>
        <sz val="11"/>
        <color rgb="FFFF0000"/>
        <rFont val="Calibri"/>
        <family val="2"/>
        <scheme val="minor"/>
      </rPr>
      <t>Si la propuesta contiene más de 5 productos/servicios diligenciar los restantes en el  Anexo No.2 en el numeral 2.6.</t>
    </r>
    <r>
      <rPr>
        <i/>
        <sz val="11"/>
        <color theme="1"/>
        <rFont val="Calibri"/>
        <family val="2"/>
        <scheme val="minor"/>
      </rPr>
      <t>)</t>
    </r>
  </si>
  <si>
    <r>
      <t>(</t>
    </r>
    <r>
      <rPr>
        <i/>
        <sz val="11"/>
        <color rgb="FFFF0000"/>
        <rFont val="Calibri"/>
        <family val="2"/>
        <scheme val="minor"/>
      </rPr>
      <t>Si la propuesta contiene más de 5 productos/servicios diligenciar los restantes en el  Anexo No.2 en el numeral 3.2.</t>
    </r>
    <r>
      <rPr>
        <i/>
        <sz val="11"/>
        <color theme="1"/>
        <rFont val="Calibri"/>
        <family val="2"/>
        <scheme val="minor"/>
      </rPr>
      <t>)</t>
    </r>
  </si>
  <si>
    <r>
      <t>(</t>
    </r>
    <r>
      <rPr>
        <i/>
        <sz val="11"/>
        <color rgb="FFFF0000"/>
        <rFont val="Calibri"/>
        <family val="2"/>
        <scheme val="minor"/>
      </rPr>
      <t>Si la propuesta contiene más de 5 productos/servicios diligenciar los restantes en el  Anexo No.2 en el numeral 3.3.</t>
    </r>
    <r>
      <rPr>
        <i/>
        <sz val="11"/>
        <color theme="1"/>
        <rFont val="Calibri"/>
        <family val="2"/>
        <scheme val="minor"/>
      </rPr>
      <t>)</t>
    </r>
  </si>
  <si>
    <t>ANEXO 3. SIMULADOR DE CRÉDITO</t>
  </si>
  <si>
    <t>ANEXO 4. Plan Operativo</t>
  </si>
  <si>
    <t>ANEXO 4. PLAN OPERATIVO</t>
  </si>
  <si>
    <t>RECEPCIÓN Y RADICACIÓN DE PLANES DE NEGOCIO</t>
  </si>
  <si>
    <t>El Fondo de Empleados SINTRAINAL-FOSIN, certifica que ha recibido de:</t>
  </si>
  <si>
    <t>de la Línea de Crédito Empresarial.</t>
  </si>
  <si>
    <t>Subcuenta de crédito a la cual se aplica:</t>
  </si>
  <si>
    <t>El Plan de negocio presentado aplica a la Subcuenta:</t>
  </si>
  <si>
    <t>como requisito para participar de la Convocatoria Número:</t>
  </si>
  <si>
    <t>y se hace constar que se reciben un total de</t>
  </si>
  <si>
    <t xml:space="preserve">folios como parte integral del Plan de Negocio entre la Ficha </t>
  </si>
  <si>
    <t>del Plan, Anexos y documentos requisitos.</t>
  </si>
  <si>
    <t>El Código asignado al Plan de Negocios para efectos de  seguimiento durante  la radicación, análisis de elegibilidad y de viabilidad es:</t>
  </si>
  <si>
    <t xml:space="preserve"> ACTA DE RECIBIDO DE PLAN DE NEGOCIO</t>
  </si>
  <si>
    <t>A continuación se relacionan los datos de todos los/las Proponentes del Plan de Negocios presentado:</t>
  </si>
  <si>
    <t>Para constancia se firma a los</t>
  </si>
  <si>
    <t>días del mes de</t>
  </si>
  <si>
    <t xml:space="preserve">del año </t>
  </si>
  <si>
    <t>en el municipio de</t>
  </si>
  <si>
    <t>Bugalgrande, Departamento del Valle del Cauca.</t>
  </si>
  <si>
    <t>Firma</t>
  </si>
  <si>
    <t>Nombre del Funcionario FOSIN:</t>
  </si>
  <si>
    <r>
      <rPr>
        <b/>
        <i/>
        <sz val="11"/>
        <color theme="1"/>
        <rFont val="Calibri"/>
        <family val="2"/>
        <scheme val="minor"/>
      </rPr>
      <t xml:space="preserve">Nota Aclaratoria: </t>
    </r>
    <r>
      <rPr>
        <i/>
        <sz val="11"/>
        <color theme="1"/>
        <rFont val="Calibri"/>
        <family val="2"/>
        <scheme val="minor"/>
      </rPr>
      <t>La expedición de la presente acta, no se asimila como la Evaluación o Aprobación del Plan de Negocios presentado. Toda notificación respecto al proceso de evaluación del Plan, se realizará siguiendo los procedimientos definidos por el Comité de Evaluación de Planes de Negocio y demás contenidos en los términos de referencia de la convocatoria a la cual aplica el plan.</t>
    </r>
  </si>
  <si>
    <t>GUÍA DE FORMULACIÓN DE PLANES DE NEGOCIO</t>
  </si>
  <si>
    <t>INICIO</t>
  </si>
  <si>
    <t>Para diligenciar completamente la ficha de plan de negocio siga la lógica de la numeración. Si el plan de negocios considera más de 5 proponentes se deberá diligenciar  el anexo 1, para más de 5 productos se deberá diligenciar el anexos 2.</t>
  </si>
  <si>
    <t>Es obligatorio imprimir la totalidad de la Ficha de Plan de Negocio, el anexo 3, 4 y dos (2) copias del Acta de Recepción.</t>
  </si>
  <si>
    <t>FICHA DE PLAN DE NEGOCIOS</t>
  </si>
  <si>
    <t>ANEXO 1. Listado Adicional de Proponentes</t>
  </si>
  <si>
    <t>ANEXO 2. Información Adicional de Productos</t>
  </si>
  <si>
    <t>ANEXO 3. Simulador de Crédito</t>
  </si>
  <si>
    <t xml:space="preserve">Acta de Recepción </t>
  </si>
  <si>
    <r>
      <t>2.3.2. Investigación de Mercados (</t>
    </r>
    <r>
      <rPr>
        <i/>
        <sz val="11"/>
        <color theme="1"/>
        <rFont val="Calibri"/>
        <family val="2"/>
        <scheme val="minor"/>
      </rPr>
      <t>Análisis, resultados y conclusiones de la investigación de mercados realizada</t>
    </r>
    <r>
      <rPr>
        <sz val="11"/>
        <color theme="1"/>
        <rFont val="Calibri"/>
        <family val="2"/>
        <scheme val="minor"/>
      </rPr>
      <t>)</t>
    </r>
  </si>
  <si>
    <r>
      <t xml:space="preserve">2.3.3. Cuantificación del Mercado </t>
    </r>
    <r>
      <rPr>
        <i/>
        <sz val="11"/>
        <color theme="1"/>
        <rFont val="Calibri"/>
        <family val="2"/>
        <scheme val="minor"/>
      </rPr>
      <t>(Definición de las cantidades de productos/servicios a vender mensualmente)</t>
    </r>
  </si>
  <si>
    <t>Características</t>
  </si>
  <si>
    <t>Papelería e Insumos de Oficina</t>
  </si>
  <si>
    <t>Monto de Préstamo</t>
  </si>
  <si>
    <t>Capital Total a Invertir</t>
  </si>
  <si>
    <t>Remítase al Anexo 4, para diligenciar el Plan Operativo del negocio descrito.</t>
  </si>
  <si>
    <t>quien actúa como Proponente Líder, el Plan de Negocios denominado :</t>
  </si>
  <si>
    <t>En la ficha de Plan de Negocios y sus anexos, los campos sombreados en color rosado corresponden a campos que solo deberán diligenciar los Funcionarios del FOSIN, los campos sombreados en amarillo son exclusivamente para diligenciar por los/las proponentes del Plan de Negocios, y por último los campos sombreados en azul son celdas formuladas que no deben ser manipuladas por ningún motivo. Para mayor claridad consultar el Instructivo de esta guía.</t>
  </si>
  <si>
    <t>1.1. DATOS DE RECEPCIÓN Y RADICACIÓN</t>
  </si>
  <si>
    <t>2.1.1. Definición del Negocio</t>
  </si>
  <si>
    <t>2.1.2. Nombre del negocio</t>
  </si>
  <si>
    <t>2.1.3. Misión del Negocio</t>
  </si>
  <si>
    <t>2.1.4. Visión del Negocio</t>
  </si>
  <si>
    <t>2.1.5. ¿El negocio puede pertenecer o pertenece a alguna mini cadena productiva de la región?</t>
  </si>
  <si>
    <t>2.1.6. Lugar de operación del Negocio</t>
  </si>
  <si>
    <t>2.1.7. Justificación del Negocio</t>
  </si>
  <si>
    <r>
      <t>2.1.8. Antecedentes del Negocio</t>
    </r>
    <r>
      <rPr>
        <i/>
        <sz val="11"/>
        <rFont val="Calibri"/>
        <family val="2"/>
        <scheme val="minor"/>
      </rPr>
      <t/>
    </r>
  </si>
  <si>
    <t>2.2. ANALISIS DEL SECTOR</t>
  </si>
  <si>
    <t>2.3.1. Mercado Objetivo</t>
  </si>
  <si>
    <t>2.3.2. Investigación de Mercados</t>
  </si>
  <si>
    <t>2.3.3. Cuantificación del Mercado</t>
  </si>
  <si>
    <t>2.4. CONCEPTO DEL PRODUCTO</t>
  </si>
  <si>
    <t>2.5. ANALISIS DE LA COMPETENCIA</t>
  </si>
  <si>
    <t>2.6. ESTRATEGIA DE PRECIOS</t>
  </si>
  <si>
    <t>2.7. PROMOCIÓN Y PUBLICIDAD</t>
  </si>
  <si>
    <t>3.1. ESTADO DE DESARROLLO</t>
  </si>
  <si>
    <t>3.2. RELACIÓN INSUMO-PRODUCTO</t>
  </si>
  <si>
    <t>3.3. PLAN DE COMPRAS Y DE PRODUCCIÓN</t>
  </si>
  <si>
    <t>3.4. PROCESO DE PRODUCCIÓN Ó DE PRESTACIÓN DE SERVICIOS</t>
  </si>
  <si>
    <t>3.5.1. Localización y Distribución</t>
  </si>
  <si>
    <t>Subcuenta</t>
  </si>
  <si>
    <t>Creación de Negocios</t>
  </si>
  <si>
    <t>Fortalecimiento de Negocios</t>
  </si>
  <si>
    <t>Reactivación</t>
  </si>
  <si>
    <t xml:space="preserve">Línea </t>
  </si>
  <si>
    <t>Crédito Empresarial</t>
  </si>
  <si>
    <t>CAMPOS OBLIGATORIOS POR SUBCUENTA DE CRÉDITO</t>
  </si>
  <si>
    <t>X</t>
  </si>
  <si>
    <t>8. PLAN OPERATIVO (Anexo 4)</t>
  </si>
  <si>
    <t>Campos por Subcuenta de Crédito</t>
  </si>
  <si>
    <t>4.1. ANÁLISIS FODA</t>
  </si>
  <si>
    <t>4.2. ESTRUCTURA ORGANIZACIONAL</t>
  </si>
  <si>
    <r>
      <t>2.1.5. ¿El negocio puede pertenecer o pertenece a alguna mini cadena productiva de la región?  SI____ NO_</t>
    </r>
    <r>
      <rPr>
        <b/>
        <u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 xml:space="preserve"> Si la respuesta es afirmativa, a cuál?</t>
    </r>
  </si>
  <si>
    <r>
      <t xml:space="preserve">          /    /              (</t>
    </r>
    <r>
      <rPr>
        <i/>
        <sz val="11"/>
        <color theme="1"/>
        <rFont val="Calibri"/>
        <family val="2"/>
        <scheme val="minor"/>
      </rPr>
      <t>dd/mm/aaaa</t>
    </r>
    <r>
      <rPr>
        <sz val="11"/>
        <color theme="1"/>
        <rFont val="Calibri"/>
        <family val="2"/>
        <scheme val="minor"/>
      </rPr>
      <t>)</t>
    </r>
  </si>
  <si>
    <t xml:space="preserve">1. </t>
  </si>
  <si>
    <t xml:space="preserve">2. </t>
  </si>
  <si>
    <t xml:space="preserve">4. </t>
  </si>
  <si>
    <r>
      <t xml:space="preserve">Aplica a los productos/servicios algún tipo de normatividad o reglamentación legal? </t>
    </r>
    <r>
      <rPr>
        <b/>
        <sz val="11"/>
        <color theme="1"/>
        <rFont val="Calibri"/>
        <family val="2"/>
        <scheme val="minor"/>
      </rPr>
      <t>SI ____ NO _</t>
    </r>
    <r>
      <rPr>
        <b/>
        <u/>
        <sz val="11"/>
        <color theme="1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 xml:space="preserve"> Si la respuesta es afirmativa, cuál?</t>
    </r>
  </si>
  <si>
    <t>Distribución</t>
  </si>
  <si>
    <t>Mes</t>
  </si>
  <si>
    <t>PERIODO</t>
  </si>
  <si>
    <t>x</t>
  </si>
  <si>
    <t>11.</t>
  </si>
  <si>
    <t>12.</t>
  </si>
  <si>
    <t>13.</t>
  </si>
  <si>
    <t>14.</t>
  </si>
  <si>
    <t>15.</t>
  </si>
  <si>
    <t>Ingresos Productos 6 al 15</t>
  </si>
  <si>
    <t>Ingresos Totales por Venta Productos 6 al 15</t>
  </si>
  <si>
    <t>COSTO ANUAL PLAN DE COMPRAS (Producto 6 al 15)</t>
  </si>
  <si>
    <t>ANEXO 2. INFORMACIÓN DE MERCADO Y TÉCNICA DE 6 A 15 PRODUCTOS/SERVICIOS</t>
  </si>
  <si>
    <t>COSTO ANUAL PLAN DE COMPRAS (Producto 1 al 15)</t>
  </si>
  <si>
    <r>
      <t>Ingresos Productos 6 al 15 (</t>
    </r>
    <r>
      <rPr>
        <i/>
        <sz val="11"/>
        <color rgb="FFFF0000"/>
        <rFont val="Calibri"/>
        <family val="2"/>
        <scheme val="minor"/>
      </rPr>
      <t>Anexo 2, si aplica</t>
    </r>
    <r>
      <rPr>
        <i/>
        <sz val="11"/>
        <color theme="1"/>
        <rFont val="Calibri"/>
        <family val="2"/>
        <scheme val="minor"/>
      </rPr>
      <t>)</t>
    </r>
  </si>
  <si>
    <t>Depreciación por método de línea recta (3 años)</t>
  </si>
  <si>
    <t>Compra de Empresa</t>
  </si>
  <si>
    <t>FONDO DE EMPLEADOS DE NESTLE - SINALTRAINAL - FOSIN</t>
  </si>
  <si>
    <t>FONDO DE EMPLEADOS DE NESTLE SINALTRAINAL - FOSIN</t>
  </si>
  <si>
    <t>Telefonos</t>
  </si>
  <si>
    <t>Teléfonos</t>
  </si>
  <si>
    <r>
      <t xml:space="preserve">Se consultaron para esta investigación: </t>
    </r>
    <r>
      <rPr>
        <b/>
        <sz val="11"/>
        <color theme="1"/>
        <rFont val="Calibri"/>
        <family val="2"/>
        <scheme val="minor"/>
      </rPr>
      <t>Fuentes Primarias ___ Fuentes Secundarias ___</t>
    </r>
    <r>
      <rPr>
        <sz val="11"/>
        <color theme="1"/>
        <rFont val="Calibri"/>
        <family val="2"/>
        <scheme val="minor"/>
      </rPr>
      <t xml:space="preserve"> Cuáles? _______________________________________________________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</si>
</sst>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&quot;$&quot;\ #,##0.00"/>
    <numFmt numFmtId="165" formatCode="###&quot; &quot;###&quot; &quot;##&quot; &quot;##"/>
    <numFmt numFmtId="166" formatCode="&quot;$&quot;\ #,##0"/>
    <numFmt numFmtId="167" formatCode="&quot;$&quot;\ #,##0.00;[Red]&quot;$&quot;\ \-#,##0.00"/>
    <numFmt numFmtId="168" formatCode="_(* #,##0_);_(* \(#,##0\);_(* &quot;-&quot;??_);_(@_)"/>
    <numFmt numFmtId="169" formatCode="&quot;$&quot;\ #,##0;[Red]&quot;$&quot;\ 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284">
    <xf numFmtId="0" fontId="0" fillId="0" borderId="0" xfId="0"/>
    <xf numFmtId="0" fontId="3" fillId="0" borderId="0" xfId="0" applyFont="1"/>
    <xf numFmtId="0" fontId="0" fillId="0" borderId="0" xfId="0" applyAlignment="1"/>
    <xf numFmtId="164" fontId="0" fillId="0" borderId="0" xfId="0" applyNumberFormat="1"/>
    <xf numFmtId="0" fontId="0" fillId="0" borderId="1" xfId="0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/>
    <xf numFmtId="164" fontId="0" fillId="0" borderId="2" xfId="0" applyNumberFormat="1" applyBorder="1"/>
    <xf numFmtId="0" fontId="0" fillId="0" borderId="0" xfId="0" applyBorder="1"/>
    <xf numFmtId="0" fontId="0" fillId="2" borderId="0" xfId="0" applyFill="1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2" fillId="6" borderId="2" xfId="0" applyNumberFormat="1" applyFont="1" applyFill="1" applyBorder="1" applyAlignment="1"/>
    <xf numFmtId="164" fontId="2" fillId="6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0" fillId="6" borderId="2" xfId="1" applyNumberFormat="1" applyFont="1" applyFill="1" applyBorder="1"/>
    <xf numFmtId="164" fontId="2" fillId="6" borderId="2" xfId="1" applyNumberFormat="1" applyFont="1" applyFill="1" applyBorder="1"/>
    <xf numFmtId="0" fontId="0" fillId="0" borderId="0" xfId="0" applyFill="1" applyBorder="1" applyAlignment="1">
      <alignment horizontal="justify" vertical="center" wrapText="1"/>
    </xf>
    <xf numFmtId="164" fontId="2" fillId="6" borderId="2" xfId="0" applyNumberFormat="1" applyFont="1" applyFill="1" applyBorder="1" applyAlignment="1">
      <alignment horizontal="right"/>
    </xf>
    <xf numFmtId="164" fontId="2" fillId="6" borderId="2" xfId="0" applyNumberFormat="1" applyFont="1" applyFill="1" applyBorder="1"/>
    <xf numFmtId="164" fontId="0" fillId="6" borderId="2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3" fontId="0" fillId="6" borderId="2" xfId="0" applyNumberFormat="1" applyFill="1" applyBorder="1"/>
    <xf numFmtId="164" fontId="0" fillId="6" borderId="2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vertical="center"/>
    </xf>
    <xf numFmtId="164" fontId="0" fillId="6" borderId="2" xfId="0" applyNumberFormat="1" applyFill="1" applyBorder="1" applyAlignment="1">
      <alignment horizontal="right" vertical="center"/>
    </xf>
    <xf numFmtId="164" fontId="2" fillId="6" borderId="2" xfId="0" applyNumberFormat="1" applyFont="1" applyFill="1" applyBorder="1" applyAlignment="1">
      <alignment vertical="center"/>
    </xf>
    <xf numFmtId="164" fontId="0" fillId="6" borderId="2" xfId="0" applyNumberFormat="1" applyFill="1" applyBorder="1" applyAlignment="1">
      <alignment vertical="center"/>
    </xf>
    <xf numFmtId="164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9" fontId="0" fillId="6" borderId="2" xfId="2" applyFont="1" applyFill="1" applyBorder="1" applyAlignment="1">
      <alignment vertical="center"/>
    </xf>
    <xf numFmtId="9" fontId="2" fillId="6" borderId="2" xfId="2" applyFont="1" applyFill="1" applyBorder="1" applyAlignment="1">
      <alignment vertical="center"/>
    </xf>
    <xf numFmtId="10" fontId="2" fillId="6" borderId="2" xfId="2" applyNumberFormat="1" applyFont="1" applyFill="1" applyBorder="1" applyAlignment="1">
      <alignment vertical="center"/>
    </xf>
    <xf numFmtId="9" fontId="0" fillId="6" borderId="2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2" fillId="0" borderId="6" xfId="0" applyFont="1" applyBorder="1" applyAlignment="1">
      <alignment horizontal="left"/>
    </xf>
    <xf numFmtId="164" fontId="2" fillId="6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/>
    </xf>
    <xf numFmtId="0" fontId="15" fillId="0" borderId="0" xfId="0" applyFont="1"/>
    <xf numFmtId="0" fontId="5" fillId="3" borderId="0" xfId="0" applyFont="1" applyFill="1" applyAlignment="1"/>
    <xf numFmtId="0" fontId="13" fillId="0" borderId="0" xfId="0" applyFont="1" applyAlignment="1"/>
    <xf numFmtId="1" fontId="2" fillId="6" borderId="2" xfId="1" applyNumberFormat="1" applyFont="1" applyFill="1" applyBorder="1"/>
    <xf numFmtId="0" fontId="0" fillId="0" borderId="0" xfId="0" applyAlignment="1">
      <alignment vertical="center"/>
    </xf>
    <xf numFmtId="164" fontId="0" fillId="4" borderId="2" xfId="0" applyNumberFormat="1" applyFill="1" applyBorder="1" applyProtection="1">
      <protection locked="0"/>
    </xf>
    <xf numFmtId="10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right"/>
      <protection locked="0"/>
    </xf>
    <xf numFmtId="10" fontId="0" fillId="4" borderId="2" xfId="2" applyNumberFormat="1" applyFont="1" applyFill="1" applyBorder="1" applyAlignment="1" applyProtection="1">
      <alignment horizontal="right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protection locked="0"/>
    </xf>
    <xf numFmtId="10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3" fontId="0" fillId="4" borderId="2" xfId="0" applyNumberFormat="1" applyFill="1" applyBorder="1" applyAlignment="1" applyProtection="1">
      <alignment vertical="center"/>
      <protection locked="0"/>
    </xf>
    <xf numFmtId="3" fontId="0" fillId="4" borderId="2" xfId="0" applyNumberFormat="1" applyFill="1" applyBorder="1" applyAlignment="1" applyProtection="1">
      <alignment horizont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10" fontId="2" fillId="4" borderId="2" xfId="2" applyNumberFormat="1" applyFont="1" applyFill="1" applyBorder="1" applyAlignment="1" applyProtection="1">
      <alignment vertical="center"/>
      <protection locked="0"/>
    </xf>
    <xf numFmtId="10" fontId="0" fillId="4" borderId="2" xfId="2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Border="1"/>
    <xf numFmtId="0" fontId="5" fillId="3" borderId="2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19" fillId="0" borderId="0" xfId="3" applyFont="1" applyAlignment="1" applyProtection="1">
      <alignment vertical="center"/>
    </xf>
    <xf numFmtId="0" fontId="0" fillId="5" borderId="2" xfId="0" applyFill="1" applyBorder="1" applyAlignment="1">
      <alignment horizontal="center" vertical="center"/>
    </xf>
    <xf numFmtId="166" fontId="0" fillId="6" borderId="2" xfId="1" applyNumberFormat="1" applyFont="1" applyFill="1" applyBorder="1"/>
    <xf numFmtId="166" fontId="2" fillId="6" borderId="2" xfId="1" applyNumberFormat="1" applyFont="1" applyFill="1" applyBorder="1"/>
    <xf numFmtId="43" fontId="0" fillId="4" borderId="2" xfId="1" applyFont="1" applyFill="1" applyBorder="1" applyAlignment="1" applyProtection="1">
      <alignment horizontal="right" vertical="center"/>
      <protection locked="0"/>
    </xf>
    <xf numFmtId="166" fontId="0" fillId="6" borderId="2" xfId="0" applyNumberFormat="1" applyFill="1" applyBorder="1" applyAlignment="1">
      <alignment horizontal="right" vertical="center"/>
    </xf>
    <xf numFmtId="166" fontId="2" fillId="6" borderId="2" xfId="0" applyNumberFormat="1" applyFont="1" applyFill="1" applyBorder="1" applyAlignment="1">
      <alignment vertical="center"/>
    </xf>
    <xf numFmtId="166" fontId="2" fillId="6" borderId="2" xfId="0" applyNumberFormat="1" applyFont="1" applyFill="1" applyBorder="1" applyAlignment="1">
      <alignment horizontal="right" vertical="center"/>
    </xf>
    <xf numFmtId="10" fontId="0" fillId="4" borderId="2" xfId="2" applyNumberFormat="1" applyFont="1" applyFill="1" applyBorder="1" applyAlignment="1" applyProtection="1">
      <alignment vertical="center"/>
      <protection locked="0"/>
    </xf>
    <xf numFmtId="168" fontId="0" fillId="4" borderId="2" xfId="1" applyNumberFormat="1" applyFont="1" applyFill="1" applyBorder="1" applyAlignment="1" applyProtection="1">
      <alignment vertical="center"/>
      <protection locked="0"/>
    </xf>
    <xf numFmtId="166" fontId="15" fillId="6" borderId="2" xfId="0" applyNumberFormat="1" applyFont="1" applyFill="1" applyBorder="1" applyAlignment="1">
      <alignment vertical="center"/>
    </xf>
    <xf numFmtId="166" fontId="21" fillId="6" borderId="2" xfId="0" applyNumberFormat="1" applyFont="1" applyFill="1" applyBorder="1" applyAlignment="1">
      <alignment vertical="center"/>
    </xf>
    <xf numFmtId="168" fontId="0" fillId="6" borderId="2" xfId="1" applyNumberFormat="1" applyFont="1" applyFill="1" applyBorder="1"/>
    <xf numFmtId="1" fontId="0" fillId="6" borderId="2" xfId="1" applyNumberFormat="1" applyFont="1" applyFill="1" applyBorder="1"/>
    <xf numFmtId="166" fontId="0" fillId="6" borderId="2" xfId="0" applyNumberFormat="1" applyFill="1" applyBorder="1" applyAlignment="1">
      <alignment vertical="center"/>
    </xf>
    <xf numFmtId="169" fontId="23" fillId="6" borderId="2" xfId="0" applyNumberFormat="1" applyFont="1" applyFill="1" applyBorder="1"/>
    <xf numFmtId="169" fontId="16" fillId="6" borderId="2" xfId="0" applyNumberFormat="1" applyFont="1" applyFill="1" applyBorder="1"/>
    <xf numFmtId="166" fontId="0" fillId="0" borderId="0" xfId="0" applyNumberFormat="1"/>
    <xf numFmtId="166" fontId="0" fillId="2" borderId="0" xfId="0" applyNumberFormat="1" applyFill="1" applyBorder="1"/>
    <xf numFmtId="166" fontId="21" fillId="2" borderId="0" xfId="0" applyNumberFormat="1" applyFon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10" fontId="0" fillId="0" borderId="0" xfId="2" applyNumberFormat="1" applyFont="1"/>
    <xf numFmtId="166" fontId="22" fillId="0" borderId="0" xfId="0" applyNumberFormat="1" applyFont="1" applyBorder="1" applyAlignment="1">
      <alignment vertical="center"/>
    </xf>
    <xf numFmtId="166" fontId="0" fillId="6" borderId="2" xfId="0" applyNumberFormat="1" applyFill="1" applyBorder="1" applyAlignment="1">
      <alignment horizontal="center" vertical="center"/>
    </xf>
    <xf numFmtId="166" fontId="7" fillId="4" borderId="2" xfId="0" applyNumberFormat="1" applyFont="1" applyFill="1" applyBorder="1" applyProtection="1">
      <protection locked="0"/>
    </xf>
    <xf numFmtId="166" fontId="8" fillId="4" borderId="2" xfId="0" applyNumberFormat="1" applyFont="1" applyFill="1" applyBorder="1" applyProtection="1">
      <protection locked="0"/>
    </xf>
    <xf numFmtId="43" fontId="0" fillId="0" borderId="0" xfId="0" applyNumberFormat="1"/>
    <xf numFmtId="166" fontId="0" fillId="4" borderId="2" xfId="0" applyNumberForma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right" vertical="center"/>
    </xf>
    <xf numFmtId="164" fontId="0" fillId="6" borderId="2" xfId="0" applyNumberForma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3" fontId="0" fillId="4" borderId="2" xfId="0" applyNumberForma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>
      <alignment horizontal="right" vertical="center"/>
    </xf>
    <xf numFmtId="164" fontId="0" fillId="6" borderId="2" xfId="0" applyNumberFormat="1" applyFill="1" applyBorder="1" applyAlignment="1" applyProtection="1">
      <alignment vertical="center"/>
    </xf>
    <xf numFmtId="164" fontId="2" fillId="6" borderId="2" xfId="0" applyNumberFormat="1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horizontal="center" vertical="center"/>
    </xf>
    <xf numFmtId="164" fontId="0" fillId="6" borderId="2" xfId="0" applyNumberFormat="1" applyFill="1" applyBorder="1" applyAlignment="1" applyProtection="1">
      <alignment horizontal="center" vertical="center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Protection="1"/>
    <xf numFmtId="166" fontId="9" fillId="6" borderId="2" xfId="0" applyNumberFormat="1" applyFont="1" applyFill="1" applyBorder="1" applyProtection="1"/>
    <xf numFmtId="0" fontId="8" fillId="2" borderId="2" xfId="0" applyFont="1" applyFill="1" applyBorder="1" applyProtection="1"/>
    <xf numFmtId="166" fontId="8" fillId="6" borderId="2" xfId="0" applyNumberFormat="1" applyFont="1" applyFill="1" applyBorder="1" applyProtection="1"/>
    <xf numFmtId="166" fontId="7" fillId="6" borderId="2" xfId="0" applyNumberFormat="1" applyFont="1" applyFill="1" applyBorder="1" applyProtection="1"/>
    <xf numFmtId="0" fontId="9" fillId="2" borderId="2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Protection="1"/>
    <xf numFmtId="0" fontId="0" fillId="5" borderId="2" xfId="0" applyFill="1" applyBorder="1" applyProtection="1"/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3" fontId="0" fillId="6" borderId="2" xfId="0" applyNumberForma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Protection="1">
      <protection locked="0"/>
    </xf>
    <xf numFmtId="10" fontId="0" fillId="7" borderId="2" xfId="0" applyNumberFormat="1" applyFont="1" applyFill="1" applyBorder="1" applyAlignment="1" applyProtection="1">
      <alignment horizontal="center" vertical="center"/>
    </xf>
    <xf numFmtId="10" fontId="0" fillId="7" borderId="2" xfId="2" applyNumberFormat="1" applyFont="1" applyFill="1" applyBorder="1" applyAlignment="1" applyProtection="1">
      <alignment horizontal="right"/>
    </xf>
    <xf numFmtId="10" fontId="0" fillId="7" borderId="2" xfId="2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/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9" fillId="0" borderId="0" xfId="3" applyFont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4" borderId="4" xfId="1" applyNumberFormat="1" applyFont="1" applyFill="1" applyBorder="1" applyAlignment="1" applyProtection="1">
      <alignment horizontal="center"/>
      <protection locked="0"/>
    </xf>
    <xf numFmtId="3" fontId="0" fillId="4" borderId="3" xfId="1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0" fillId="4" borderId="2" xfId="1" applyNumberFormat="1" applyFont="1" applyFill="1" applyBorder="1" applyAlignment="1" applyProtection="1">
      <alignment horizontal="center" vertical="center"/>
      <protection locked="0"/>
    </xf>
    <xf numFmtId="164" fontId="0" fillId="6" borderId="2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justify" vertical="center" wrapText="1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justify" vertical="center" wrapText="1"/>
    </xf>
    <xf numFmtId="0" fontId="0" fillId="0" borderId="2" xfId="0" applyBorder="1" applyAlignment="1">
      <alignment horizontal="left"/>
    </xf>
    <xf numFmtId="2" fontId="0" fillId="6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right"/>
    </xf>
    <xf numFmtId="0" fontId="0" fillId="4" borderId="2" xfId="0" applyNumberForma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justify" vertical="center" wrapText="1"/>
    </xf>
    <xf numFmtId="0" fontId="24" fillId="0" borderId="2" xfId="0" applyFont="1" applyBorder="1" applyAlignment="1">
      <alignment horizontal="center" vertical="center" wrapText="1"/>
    </xf>
    <xf numFmtId="3" fontId="0" fillId="4" borderId="2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2" fillId="6" borderId="2" xfId="0" applyFont="1" applyFill="1" applyBorder="1" applyAlignment="1" applyProtection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/>
    </xf>
    <xf numFmtId="0" fontId="0" fillId="4" borderId="4" xfId="0" applyFill="1" applyBorder="1" applyAlignment="1" applyProtection="1">
      <alignment horizontal="justify" vertical="center" wrapText="1"/>
      <protection locked="0"/>
    </xf>
    <xf numFmtId="0" fontId="0" fillId="4" borderId="5" xfId="0" applyFill="1" applyBorder="1" applyAlignment="1" applyProtection="1">
      <alignment horizontal="justify" vertical="center" wrapText="1"/>
      <protection locked="0"/>
    </xf>
    <xf numFmtId="0" fontId="0" fillId="4" borderId="3" xfId="0" applyFill="1" applyBorder="1" applyAlignment="1" applyProtection="1">
      <alignment horizontal="justify" vertical="center" wrapText="1"/>
      <protection locked="0"/>
    </xf>
    <xf numFmtId="166" fontId="2" fillId="6" borderId="2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6" borderId="2" xfId="0" applyFill="1" applyBorder="1" applyAlignment="1">
      <alignment horizontal="justify" vertical="center" wrapText="1"/>
    </xf>
    <xf numFmtId="166" fontId="0" fillId="6" borderId="2" xfId="0" applyNumberForma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6" borderId="2" xfId="1" applyNumberFormat="1" applyFont="1" applyFill="1" applyBorder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justify" vertical="center" wrapText="1"/>
    </xf>
    <xf numFmtId="0" fontId="0" fillId="4" borderId="2" xfId="0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5" fillId="4" borderId="2" xfId="0" applyFont="1" applyFill="1" applyBorder="1" applyAlignment="1" applyProtection="1">
      <alignment horizontal="justify" vertical="center" wrapText="1"/>
      <protection locked="0"/>
    </xf>
    <xf numFmtId="0" fontId="0" fillId="6" borderId="2" xfId="0" applyFill="1" applyBorder="1" applyAlignment="1">
      <alignment horizontal="left" vertical="center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6" borderId="2" xfId="0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>
      <alignment horizontal="right" vertical="center"/>
    </xf>
    <xf numFmtId="164" fontId="2" fillId="6" borderId="2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66" fontId="16" fillId="6" borderId="2" xfId="1" applyNumberFormat="1" applyFont="1" applyFill="1" applyBorder="1" applyAlignment="1">
      <alignment horizontal="right"/>
    </xf>
    <xf numFmtId="10" fontId="16" fillId="6" borderId="2" xfId="1" applyNumberFormat="1" applyFont="1" applyFill="1" applyBorder="1" applyAlignment="1">
      <alignment horizontal="right"/>
    </xf>
    <xf numFmtId="3" fontId="16" fillId="6" borderId="2" xfId="1" applyNumberFormat="1" applyFont="1" applyFill="1" applyBorder="1" applyAlignment="1">
      <alignment horizontal="right"/>
    </xf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3" fontId="0" fillId="6" borderId="4" xfId="1" applyNumberFormat="1" applyFont="1" applyFill="1" applyBorder="1" applyAlignment="1" applyProtection="1">
      <alignment horizontal="center"/>
    </xf>
    <xf numFmtId="3" fontId="0" fillId="6" borderId="3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6" borderId="2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justify"/>
    </xf>
    <xf numFmtId="0" fontId="10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ual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280556</xdr:colOff>
      <xdr:row>0</xdr:row>
      <xdr:rowOff>37234</xdr:rowOff>
    </xdr:from>
    <xdr:to>
      <xdr:col>8</xdr:col>
      <xdr:colOff>1038240</xdr:colOff>
      <xdr:row>3</xdr:row>
      <xdr:rowOff>161059</xdr:rowOff>
    </xdr:to>
    <xdr:pic>
      <xdr:nvPicPr>
        <xdr:cNvPr id="2" name="3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7581" y="37234"/>
          <a:ext cx="757684" cy="790575"/>
        </a:xfrm>
        <a:prstGeom prst="roundRect">
          <a:avLst/>
        </a:prstGeom>
      </xdr:spPr>
    </xdr:pic>
    <xdr:clientData/>
  </xdr:twoCellAnchor>
  <xdr:twoCellAnchor editAs="oneCell">
    <xdr:from>
      <xdr:col>1</xdr:col>
      <xdr:colOff>510887</xdr:colOff>
      <xdr:row>12</xdr:row>
      <xdr:rowOff>53646</xdr:rowOff>
    </xdr:from>
    <xdr:to>
      <xdr:col>1</xdr:col>
      <xdr:colOff>736024</xdr:colOff>
      <xdr:row>12</xdr:row>
      <xdr:rowOff>291129</xdr:rowOff>
    </xdr:to>
    <xdr:pic>
      <xdr:nvPicPr>
        <xdr:cNvPr id="3" name="3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2705" y="3569237"/>
          <a:ext cx="225137" cy="237483"/>
        </a:xfrm>
        <a:prstGeom prst="roundRect">
          <a:avLst/>
        </a:prstGeom>
      </xdr:spPr>
    </xdr:pic>
    <xdr:clientData/>
  </xdr:twoCellAnchor>
  <xdr:twoCellAnchor editAs="oneCell">
    <xdr:from>
      <xdr:col>1</xdr:col>
      <xdr:colOff>498766</xdr:colOff>
      <xdr:row>13</xdr:row>
      <xdr:rowOff>58840</xdr:rowOff>
    </xdr:from>
    <xdr:to>
      <xdr:col>1</xdr:col>
      <xdr:colOff>723903</xdr:colOff>
      <xdr:row>13</xdr:row>
      <xdr:rowOff>296323</xdr:rowOff>
    </xdr:to>
    <xdr:pic>
      <xdr:nvPicPr>
        <xdr:cNvPr id="4" name="3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0584" y="3886158"/>
          <a:ext cx="225137" cy="237483"/>
        </a:xfrm>
        <a:prstGeom prst="roundRect">
          <a:avLst/>
        </a:prstGeom>
      </xdr:spPr>
    </xdr:pic>
    <xdr:clientData/>
  </xdr:twoCellAnchor>
  <xdr:twoCellAnchor editAs="oneCell">
    <xdr:from>
      <xdr:col>1</xdr:col>
      <xdr:colOff>503963</xdr:colOff>
      <xdr:row>14</xdr:row>
      <xdr:rowOff>55375</xdr:rowOff>
    </xdr:from>
    <xdr:to>
      <xdr:col>1</xdr:col>
      <xdr:colOff>729100</xdr:colOff>
      <xdr:row>14</xdr:row>
      <xdr:rowOff>292858</xdr:rowOff>
    </xdr:to>
    <xdr:pic>
      <xdr:nvPicPr>
        <xdr:cNvPr id="5" name="4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5781" y="4194420"/>
          <a:ext cx="225137" cy="237483"/>
        </a:xfrm>
        <a:prstGeom prst="roundRect">
          <a:avLst/>
        </a:prstGeom>
      </xdr:spPr>
    </xdr:pic>
    <xdr:clientData/>
  </xdr:twoCellAnchor>
  <xdr:twoCellAnchor editAs="oneCell">
    <xdr:from>
      <xdr:col>1</xdr:col>
      <xdr:colOff>491842</xdr:colOff>
      <xdr:row>15</xdr:row>
      <xdr:rowOff>60568</xdr:rowOff>
    </xdr:from>
    <xdr:to>
      <xdr:col>1</xdr:col>
      <xdr:colOff>716979</xdr:colOff>
      <xdr:row>15</xdr:row>
      <xdr:rowOff>298051</xdr:rowOff>
    </xdr:to>
    <xdr:pic>
      <xdr:nvPicPr>
        <xdr:cNvPr id="6" name="5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3842" y="4232518"/>
          <a:ext cx="225137" cy="237483"/>
        </a:xfrm>
        <a:prstGeom prst="roundRect">
          <a:avLst/>
        </a:prstGeom>
      </xdr:spPr>
    </xdr:pic>
    <xdr:clientData/>
  </xdr:twoCellAnchor>
  <xdr:twoCellAnchor editAs="oneCell">
    <xdr:from>
      <xdr:col>5</xdr:col>
      <xdr:colOff>602680</xdr:colOff>
      <xdr:row>13</xdr:row>
      <xdr:rowOff>30260</xdr:rowOff>
    </xdr:from>
    <xdr:to>
      <xdr:col>5</xdr:col>
      <xdr:colOff>827817</xdr:colOff>
      <xdr:row>13</xdr:row>
      <xdr:rowOff>267743</xdr:rowOff>
    </xdr:to>
    <xdr:pic>
      <xdr:nvPicPr>
        <xdr:cNvPr id="7" name="6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9880" y="3573560"/>
          <a:ext cx="225137" cy="237483"/>
        </a:xfrm>
        <a:prstGeom prst="roundRect">
          <a:avLst/>
        </a:prstGeom>
      </xdr:spPr>
    </xdr:pic>
    <xdr:clientData/>
  </xdr:twoCellAnchor>
  <xdr:twoCellAnchor editAs="oneCell">
    <xdr:from>
      <xdr:col>5</xdr:col>
      <xdr:colOff>602680</xdr:colOff>
      <xdr:row>14</xdr:row>
      <xdr:rowOff>1685</xdr:rowOff>
    </xdr:from>
    <xdr:to>
      <xdr:col>5</xdr:col>
      <xdr:colOff>827817</xdr:colOff>
      <xdr:row>14</xdr:row>
      <xdr:rowOff>277268</xdr:rowOff>
    </xdr:to>
    <xdr:pic>
      <xdr:nvPicPr>
        <xdr:cNvPr id="8" name="7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9880" y="3859310"/>
          <a:ext cx="225137" cy="275583"/>
        </a:xfrm>
        <a:prstGeom prst="roundRect">
          <a:avLst/>
        </a:prstGeom>
      </xdr:spPr>
    </xdr:pic>
    <xdr:clientData/>
  </xdr:twoCellAnchor>
  <xdr:twoCellAnchor editAs="oneCell">
    <xdr:from>
      <xdr:col>5</xdr:col>
      <xdr:colOff>596612</xdr:colOff>
      <xdr:row>12</xdr:row>
      <xdr:rowOff>53646</xdr:rowOff>
    </xdr:from>
    <xdr:to>
      <xdr:col>5</xdr:col>
      <xdr:colOff>821749</xdr:colOff>
      <xdr:row>12</xdr:row>
      <xdr:rowOff>291129</xdr:rowOff>
    </xdr:to>
    <xdr:pic>
      <xdr:nvPicPr>
        <xdr:cNvPr id="9" name="3 Imagen" descr="u.jimd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3812" y="3282621"/>
          <a:ext cx="225137" cy="237483"/>
        </a:xfrm>
        <a:prstGeom prst="round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472</xdr:row>
      <xdr:rowOff>104775</xdr:rowOff>
    </xdr:from>
    <xdr:to>
      <xdr:col>5</xdr:col>
      <xdr:colOff>447675</xdr:colOff>
      <xdr:row>472</xdr:row>
      <xdr:rowOff>104775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4667250" y="2124075"/>
          <a:ext cx="4419600" cy="0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0</xdr:col>
      <xdr:colOff>351631</xdr:colOff>
      <xdr:row>472</xdr:row>
      <xdr:rowOff>86519</xdr:rowOff>
    </xdr:from>
    <xdr:to>
      <xdr:col>0</xdr:col>
      <xdr:colOff>353219</xdr:colOff>
      <xdr:row>474</xdr:row>
      <xdr:rowOff>181769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>
          <a:off x="876300" y="93097350"/>
          <a:ext cx="476250" cy="1588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370681</xdr:colOff>
      <xdr:row>470</xdr:row>
      <xdr:rowOff>29369</xdr:rowOff>
    </xdr:from>
    <xdr:to>
      <xdr:col>1</xdr:col>
      <xdr:colOff>372269</xdr:colOff>
      <xdr:row>472</xdr:row>
      <xdr:rowOff>115095</xdr:rowOff>
    </xdr:to>
    <xdr:cxnSp macro="">
      <xdr:nvCxnSpPr>
        <xdr:cNvPr id="4" name="AutoShape 4"/>
        <xdr:cNvCxnSpPr>
          <a:cxnSpLocks noChangeShapeType="1"/>
        </xdr:cNvCxnSpPr>
      </xdr:nvCxnSpPr>
      <xdr:spPr bwMode="auto">
        <a:xfrm rot="5400000" flipH="1" flipV="1">
          <a:off x="1719262" y="92654438"/>
          <a:ext cx="466726" cy="1588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399257</xdr:colOff>
      <xdr:row>469</xdr:row>
      <xdr:rowOff>38100</xdr:rowOff>
    </xdr:from>
    <xdr:to>
      <xdr:col>2</xdr:col>
      <xdr:colOff>400053</xdr:colOff>
      <xdr:row>472</xdr:row>
      <xdr:rowOff>96046</xdr:rowOff>
    </xdr:to>
    <xdr:cxnSp macro="">
      <xdr:nvCxnSpPr>
        <xdr:cNvPr id="5" name="AutoShape 5"/>
        <xdr:cNvCxnSpPr>
          <a:cxnSpLocks noChangeShapeType="1"/>
        </xdr:cNvCxnSpPr>
      </xdr:nvCxnSpPr>
      <xdr:spPr bwMode="auto">
        <a:xfrm rot="5400000" flipH="1" flipV="1">
          <a:off x="2428082" y="92554425"/>
          <a:ext cx="629446" cy="796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409576</xdr:colOff>
      <xdr:row>468</xdr:row>
      <xdr:rowOff>38100</xdr:rowOff>
    </xdr:from>
    <xdr:to>
      <xdr:col>3</xdr:col>
      <xdr:colOff>419101</xdr:colOff>
      <xdr:row>472</xdr:row>
      <xdr:rowOff>104775</xdr:rowOff>
    </xdr:to>
    <xdr:cxnSp macro="">
      <xdr:nvCxnSpPr>
        <xdr:cNvPr id="6" name="AutoShape 6"/>
        <xdr:cNvCxnSpPr>
          <a:cxnSpLocks noChangeShapeType="1"/>
        </xdr:cNvCxnSpPr>
      </xdr:nvCxnSpPr>
      <xdr:spPr bwMode="auto">
        <a:xfrm rot="16200000" flipV="1">
          <a:off x="3209926" y="92459175"/>
          <a:ext cx="828675" cy="9525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418306</xdr:colOff>
      <xdr:row>467</xdr:row>
      <xdr:rowOff>10319</xdr:rowOff>
    </xdr:from>
    <xdr:to>
      <xdr:col>4</xdr:col>
      <xdr:colOff>419894</xdr:colOff>
      <xdr:row>472</xdr:row>
      <xdr:rowOff>105569</xdr:rowOff>
    </xdr:to>
    <xdr:cxnSp macro="">
      <xdr:nvCxnSpPr>
        <xdr:cNvPr id="7" name="AutoShape 7"/>
        <xdr:cNvCxnSpPr>
          <a:cxnSpLocks noChangeShapeType="1"/>
        </xdr:cNvCxnSpPr>
      </xdr:nvCxnSpPr>
      <xdr:spPr bwMode="auto">
        <a:xfrm rot="5400000" flipH="1" flipV="1">
          <a:off x="3867150" y="92354400"/>
          <a:ext cx="1047750" cy="1588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427831</xdr:colOff>
      <xdr:row>466</xdr:row>
      <xdr:rowOff>19844</xdr:rowOff>
    </xdr:from>
    <xdr:to>
      <xdr:col>5</xdr:col>
      <xdr:colOff>429419</xdr:colOff>
      <xdr:row>472</xdr:row>
      <xdr:rowOff>115094</xdr:rowOff>
    </xdr:to>
    <xdr:cxnSp macro="">
      <xdr:nvCxnSpPr>
        <xdr:cNvPr id="8" name="AutoShape 8"/>
        <xdr:cNvCxnSpPr>
          <a:cxnSpLocks noChangeShapeType="1"/>
        </xdr:cNvCxnSpPr>
      </xdr:nvCxnSpPr>
      <xdr:spPr bwMode="auto">
        <a:xfrm rot="5400000" flipH="1" flipV="1">
          <a:off x="4648200" y="92268675"/>
          <a:ext cx="1238250" cy="1588"/>
        </a:xfrm>
        <a:prstGeom prst="straightConnector1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9</xdr:col>
      <xdr:colOff>895350</xdr:colOff>
      <xdr:row>0</xdr:row>
      <xdr:rowOff>28575</xdr:rowOff>
    </xdr:from>
    <xdr:to>
      <xdr:col>10</xdr:col>
      <xdr:colOff>735171</xdr:colOff>
      <xdr:row>3</xdr:row>
      <xdr:rowOff>152400</xdr:rowOff>
    </xdr:to>
    <xdr:pic>
      <xdr:nvPicPr>
        <xdr:cNvPr id="9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28575"/>
          <a:ext cx="755952" cy="790575"/>
        </a:xfrm>
        <a:prstGeom prst="round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28575</xdr:rowOff>
    </xdr:from>
    <xdr:to>
      <xdr:col>10</xdr:col>
      <xdr:colOff>717852</xdr:colOff>
      <xdr:row>3</xdr:row>
      <xdr:rowOff>152400</xdr:rowOff>
    </xdr:to>
    <xdr:pic>
      <xdr:nvPicPr>
        <xdr:cNvPr id="9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28575"/>
          <a:ext cx="755952" cy="790575"/>
        </a:xfrm>
        <a:prstGeom prst="round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28575</xdr:rowOff>
    </xdr:from>
    <xdr:to>
      <xdr:col>10</xdr:col>
      <xdr:colOff>717852</xdr:colOff>
      <xdr:row>3</xdr:row>
      <xdr:rowOff>152400</xdr:rowOff>
    </xdr:to>
    <xdr:pic>
      <xdr:nvPicPr>
        <xdr:cNvPr id="9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28575"/>
          <a:ext cx="755952" cy="790575"/>
        </a:xfrm>
        <a:prstGeom prst="round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654844</xdr:colOff>
      <xdr:row>0</xdr:row>
      <xdr:rowOff>40481</xdr:rowOff>
    </xdr:from>
    <xdr:to>
      <xdr:col>12</xdr:col>
      <xdr:colOff>658321</xdr:colOff>
      <xdr:row>3</xdr:row>
      <xdr:rowOff>129886</xdr:rowOff>
    </xdr:to>
    <xdr:pic>
      <xdr:nvPicPr>
        <xdr:cNvPr id="2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2958" y="40481"/>
          <a:ext cx="722181" cy="764814"/>
        </a:xfrm>
        <a:prstGeom prst="round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268432</xdr:colOff>
      <xdr:row>0</xdr:row>
      <xdr:rowOff>109753</xdr:rowOff>
    </xdr:from>
    <xdr:to>
      <xdr:col>7</xdr:col>
      <xdr:colOff>705945</xdr:colOff>
      <xdr:row>2</xdr:row>
      <xdr:rowOff>62658</xdr:rowOff>
    </xdr:to>
    <xdr:pic>
      <xdr:nvPicPr>
        <xdr:cNvPr id="2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1568" y="109753"/>
          <a:ext cx="437513" cy="437814"/>
        </a:xfrm>
        <a:prstGeom prst="roundRect">
          <a:avLst/>
        </a:prstGeom>
      </xdr:spPr>
    </xdr:pic>
    <xdr:clientData/>
  </xdr:twoCellAnchor>
  <xdr:twoCellAnchor editAs="oneCell">
    <xdr:from>
      <xdr:col>14</xdr:col>
      <xdr:colOff>355021</xdr:colOff>
      <xdr:row>0</xdr:row>
      <xdr:rowOff>92434</xdr:rowOff>
    </xdr:from>
    <xdr:to>
      <xdr:col>14</xdr:col>
      <xdr:colOff>783876</xdr:colOff>
      <xdr:row>2</xdr:row>
      <xdr:rowOff>63334</xdr:rowOff>
    </xdr:to>
    <xdr:pic>
      <xdr:nvPicPr>
        <xdr:cNvPr id="4" name="3 Imagen" descr="u.jimdo.com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32771" y="92434"/>
          <a:ext cx="428855" cy="455809"/>
        </a:xfrm>
        <a:prstGeom prst="round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280556</xdr:colOff>
      <xdr:row>0</xdr:row>
      <xdr:rowOff>37234</xdr:rowOff>
    </xdr:from>
    <xdr:to>
      <xdr:col>8</xdr:col>
      <xdr:colOff>1038240</xdr:colOff>
      <xdr:row>3</xdr:row>
      <xdr:rowOff>161059</xdr:rowOff>
    </xdr:to>
    <xdr:pic>
      <xdr:nvPicPr>
        <xdr:cNvPr id="2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6715" y="37234"/>
          <a:ext cx="757684" cy="799234"/>
        </a:xfrm>
        <a:prstGeom prst="round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355023</xdr:colOff>
      <xdr:row>0</xdr:row>
      <xdr:rowOff>37234</xdr:rowOff>
    </xdr:from>
    <xdr:to>
      <xdr:col>7</xdr:col>
      <xdr:colOff>1072875</xdr:colOff>
      <xdr:row>3</xdr:row>
      <xdr:rowOff>161059</xdr:rowOff>
    </xdr:to>
    <xdr:pic>
      <xdr:nvPicPr>
        <xdr:cNvPr id="10" name="3 Imagen" descr="u.jimdo.com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0" y="37234"/>
          <a:ext cx="717852" cy="799234"/>
        </a:xfrm>
        <a:prstGeom prst="round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view="pageBreakPreview" zoomScale="110" zoomScaleNormal="100" zoomScaleSheetLayoutView="110" workbookViewId="0">
      <selection activeCell="J7" sqref="J7"/>
    </sheetView>
  </sheetViews>
  <sheetFormatPr baseColWidth="10" defaultRowHeight="15"/>
  <cols>
    <col min="2" max="2" width="14.5703125" customWidth="1"/>
    <col min="4" max="4" width="13" customWidth="1"/>
    <col min="5" max="5" width="13.5703125" customWidth="1"/>
    <col min="6" max="6" width="13" customWidth="1"/>
    <col min="8" max="8" width="11.7109375" customWidth="1"/>
    <col min="9" max="9" width="16.140625" customWidth="1"/>
    <col min="11" max="12" width="0" hidden="1" customWidth="1"/>
  </cols>
  <sheetData>
    <row r="2" spans="1:11" ht="18.75">
      <c r="A2" s="155" t="s">
        <v>327</v>
      </c>
      <c r="B2" s="155"/>
      <c r="C2" s="155"/>
      <c r="D2" s="155"/>
      <c r="E2" s="155"/>
      <c r="F2" s="155"/>
      <c r="G2" s="155"/>
      <c r="H2" s="155"/>
      <c r="I2" s="155"/>
    </row>
    <row r="3" spans="1:11" ht="18.75">
      <c r="A3" s="155" t="s">
        <v>1</v>
      </c>
      <c r="B3" s="155"/>
      <c r="C3" s="155"/>
      <c r="D3" s="155"/>
      <c r="E3" s="155"/>
      <c r="F3" s="155"/>
      <c r="G3" s="155"/>
      <c r="H3" s="155"/>
      <c r="I3" s="155"/>
    </row>
    <row r="5" spans="1:11">
      <c r="A5" s="156" t="s">
        <v>328</v>
      </c>
      <c r="B5" s="156"/>
      <c r="C5" s="156"/>
      <c r="D5" s="156"/>
      <c r="E5" s="156"/>
      <c r="F5" s="156"/>
      <c r="G5" s="156"/>
      <c r="H5" s="156"/>
      <c r="I5" s="156"/>
    </row>
    <row r="7" spans="1:11" ht="36" customHeight="1">
      <c r="A7" s="153" t="s">
        <v>329</v>
      </c>
      <c r="B7" s="153"/>
      <c r="C7" s="153"/>
      <c r="D7" s="153"/>
      <c r="E7" s="153"/>
      <c r="F7" s="153"/>
      <c r="G7" s="153"/>
      <c r="H7" s="153"/>
      <c r="I7" s="153"/>
    </row>
    <row r="9" spans="1:11">
      <c r="A9" s="153" t="s">
        <v>330</v>
      </c>
      <c r="B9" s="153"/>
      <c r="C9" s="153"/>
      <c r="D9" s="153"/>
      <c r="E9" s="153"/>
      <c r="F9" s="153"/>
      <c r="G9" s="153"/>
      <c r="H9" s="153"/>
      <c r="I9" s="153"/>
    </row>
    <row r="11" spans="1:11" ht="67.5" customHeight="1">
      <c r="A11" s="153" t="s">
        <v>344</v>
      </c>
      <c r="B11" s="153"/>
      <c r="C11" s="153"/>
      <c r="D11" s="153"/>
      <c r="E11" s="153"/>
      <c r="F11" s="153"/>
      <c r="G11" s="153"/>
      <c r="H11" s="153"/>
      <c r="I11" s="153"/>
    </row>
    <row r="12" spans="1:11" ht="8.25" customHeight="1"/>
    <row r="13" spans="1:11" s="59" customFormat="1" ht="24.95" customHeight="1">
      <c r="C13" s="157" t="s">
        <v>331</v>
      </c>
      <c r="D13" s="157"/>
      <c r="E13" s="157"/>
      <c r="F13" s="157"/>
      <c r="G13" s="157" t="s">
        <v>305</v>
      </c>
      <c r="H13" s="157"/>
      <c r="I13" s="157"/>
      <c r="J13" s="82"/>
      <c r="K13" s="82"/>
    </row>
    <row r="14" spans="1:11" s="59" customFormat="1" ht="24.95" customHeight="1">
      <c r="C14" s="157" t="s">
        <v>332</v>
      </c>
      <c r="D14" s="157"/>
      <c r="E14" s="157"/>
      <c r="F14" s="157"/>
      <c r="G14" s="157" t="s">
        <v>335</v>
      </c>
      <c r="H14" s="157"/>
      <c r="I14" s="157"/>
    </row>
    <row r="15" spans="1:11" s="59" customFormat="1" ht="24.95" customHeight="1">
      <c r="C15" s="157" t="s">
        <v>333</v>
      </c>
      <c r="D15" s="157"/>
      <c r="E15" s="157"/>
      <c r="F15" s="157"/>
      <c r="G15" s="157" t="s">
        <v>376</v>
      </c>
      <c r="H15" s="157"/>
      <c r="I15" s="157"/>
    </row>
    <row r="16" spans="1:11" s="59" customFormat="1" ht="24.95" customHeight="1">
      <c r="C16" s="157" t="s">
        <v>334</v>
      </c>
      <c r="D16" s="157"/>
      <c r="E16" s="157"/>
      <c r="F16" s="157"/>
      <c r="G16" s="144"/>
      <c r="H16" s="144"/>
      <c r="I16" s="144"/>
    </row>
    <row r="17" spans="4:7" ht="15.75">
      <c r="D17" s="154"/>
      <c r="E17" s="154"/>
      <c r="F17" s="154"/>
      <c r="G17" s="154"/>
    </row>
  </sheetData>
  <sheetProtection password="E2F9" sheet="1" objects="1" scenarios="1"/>
  <mergeCells count="14">
    <mergeCell ref="A7:I7"/>
    <mergeCell ref="A9:I9"/>
    <mergeCell ref="D17:G17"/>
    <mergeCell ref="A11:I11"/>
    <mergeCell ref="A2:I2"/>
    <mergeCell ref="A3:I3"/>
    <mergeCell ref="A5:I5"/>
    <mergeCell ref="G13:I13"/>
    <mergeCell ref="G15:I15"/>
    <mergeCell ref="G14:I14"/>
    <mergeCell ref="C16:F16"/>
    <mergeCell ref="C14:F14"/>
    <mergeCell ref="C15:F15"/>
    <mergeCell ref="C13:F13"/>
  </mergeCells>
  <hyperlinks>
    <hyperlink ref="C13:F13" location="Ficha!A1" display="FICHA DE PLAN DE NEGOCIOS"/>
    <hyperlink ref="C14:F14" location="'Anexo 1'!A1" display="ANEXO 1. Listado Adicional de Proponentes"/>
    <hyperlink ref="C15:F15" location="'Anexo 2'!A1" display="ANEXO 2. Información Adicional de Productos"/>
    <hyperlink ref="C16:F16" location="'Anexo 3'!A1" display="ANEXO 3. Simulador de Crédito"/>
    <hyperlink ref="G13:I13" location="'Anexo 4'!A1" display="ANEXO 4. Plan Operativo"/>
    <hyperlink ref="G14:I14" location="'Acta de Recepcion'!A1" display="Acta de Recepción "/>
    <hyperlink ref="G15:I15" location="Campos!A1" display="Campos por Subcuenta de Crédito"/>
  </hyperlinks>
  <pageMargins left="0.70866141732283472" right="0.70866141732283472" top="0.74803149606299213" bottom="0.74803149606299213" header="0.31496062992125984" footer="0.59055118110236227"/>
  <pageSetup scale="77" orientation="portrait" r:id="rId1"/>
  <headerFooter>
    <oddFooter>&amp;CActa de Recepción, 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2"/>
  <sheetViews>
    <sheetView showGridLines="0" tabSelected="1" view="pageBreakPreview" zoomScale="110" zoomScaleNormal="100" zoomScaleSheetLayoutView="110" workbookViewId="0">
      <pane ySplit="4" topLeftCell="A5" activePane="bottomLeft" state="frozen"/>
      <selection pane="bottomLeft" activeCell="J17" sqref="J17"/>
    </sheetView>
  </sheetViews>
  <sheetFormatPr baseColWidth="10" defaultRowHeight="15"/>
  <cols>
    <col min="1" max="1" width="12.85546875" customWidth="1"/>
    <col min="2" max="2" width="12.42578125" customWidth="1"/>
    <col min="3" max="3" width="12.7109375" bestFit="1" customWidth="1"/>
    <col min="4" max="4" width="14.42578125" customWidth="1"/>
    <col min="5" max="5" width="13.7109375" customWidth="1"/>
    <col min="6" max="6" width="11.5703125" customWidth="1"/>
    <col min="7" max="7" width="12.28515625" customWidth="1"/>
    <col min="8" max="8" width="11.85546875" customWidth="1"/>
    <col min="9" max="9" width="13.28515625" customWidth="1"/>
    <col min="10" max="10" width="13.7109375" customWidth="1"/>
    <col min="11" max="11" width="12.140625" customWidth="1"/>
    <col min="13" max="13" width="0" hidden="1" customWidth="1"/>
  </cols>
  <sheetData>
    <row r="2" spans="1:11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8.75">
      <c r="A3" s="155" t="s">
        <v>402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1">
      <c r="A5" s="156" t="s">
        <v>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7" spans="1:11">
      <c r="A7" s="232" t="s">
        <v>268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>
      <c r="A8" s="179" t="s">
        <v>2</v>
      </c>
      <c r="B8" s="179"/>
      <c r="C8" s="239" t="s">
        <v>380</v>
      </c>
      <c r="D8" s="239"/>
      <c r="E8" s="239"/>
      <c r="F8" s="15" t="s">
        <v>3</v>
      </c>
      <c r="G8" s="233"/>
      <c r="H8" s="234"/>
      <c r="I8" s="234"/>
      <c r="J8" s="234"/>
      <c r="K8" s="235"/>
    </row>
    <row r="9" spans="1:11">
      <c r="A9" s="179" t="s">
        <v>4</v>
      </c>
      <c r="B9" s="179"/>
      <c r="C9" s="83"/>
      <c r="D9" s="15" t="s">
        <v>5</v>
      </c>
      <c r="E9" s="18"/>
      <c r="F9" s="179" t="s">
        <v>10</v>
      </c>
      <c r="G9" s="179"/>
      <c r="H9" s="236"/>
      <c r="I9" s="237"/>
      <c r="J9" s="237"/>
      <c r="K9" s="238"/>
    </row>
    <row r="10" spans="1:11">
      <c r="A10" s="172" t="s">
        <v>310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>
      <c r="A11" s="19"/>
      <c r="B11" s="179" t="s">
        <v>6</v>
      </c>
      <c r="C11" s="179"/>
      <c r="D11" s="179"/>
      <c r="E11" s="19"/>
      <c r="F11" s="221" t="s">
        <v>7</v>
      </c>
      <c r="G11" s="222"/>
      <c r="H11" s="222"/>
      <c r="I11" s="222"/>
      <c r="J11" s="222"/>
      <c r="K11" s="223"/>
    </row>
    <row r="12" spans="1:11">
      <c r="A12" s="19"/>
      <c r="B12" s="179" t="s">
        <v>401</v>
      </c>
      <c r="C12" s="179"/>
      <c r="D12" s="179"/>
      <c r="E12" s="19"/>
      <c r="F12" s="221" t="s">
        <v>8</v>
      </c>
      <c r="G12" s="222"/>
      <c r="H12" s="222"/>
      <c r="I12" s="222"/>
      <c r="J12" s="222"/>
      <c r="K12" s="223"/>
    </row>
    <row r="14" spans="1:11">
      <c r="A14" s="5" t="s">
        <v>11</v>
      </c>
    </row>
    <row r="15" spans="1:11">
      <c r="A15" s="184" t="s">
        <v>12</v>
      </c>
      <c r="B15" s="184"/>
      <c r="C15" s="184"/>
      <c r="D15" s="184"/>
      <c r="E15" s="186" t="s">
        <v>18</v>
      </c>
      <c r="F15" s="186"/>
    </row>
    <row r="16" spans="1:11" ht="15" customHeight="1">
      <c r="A16" s="17"/>
      <c r="B16" s="179" t="s">
        <v>13</v>
      </c>
      <c r="C16" s="179"/>
      <c r="D16" s="179"/>
      <c r="E16" s="17"/>
      <c r="F16" s="15" t="s">
        <v>15</v>
      </c>
    </row>
    <row r="17" spans="1:11">
      <c r="A17" s="17"/>
      <c r="B17" s="179" t="s">
        <v>14</v>
      </c>
      <c r="C17" s="179"/>
      <c r="D17" s="179"/>
      <c r="E17" s="17"/>
      <c r="F17" s="15" t="s">
        <v>16</v>
      </c>
    </row>
    <row r="18" spans="1:11">
      <c r="A18" s="17"/>
      <c r="B18" s="179"/>
      <c r="C18" s="179"/>
      <c r="D18" s="179"/>
      <c r="E18" s="17"/>
      <c r="F18" s="15" t="s">
        <v>17</v>
      </c>
    </row>
    <row r="20" spans="1:11">
      <c r="A20" s="5" t="s">
        <v>19</v>
      </c>
      <c r="B20" s="4"/>
      <c r="C20" s="4"/>
      <c r="D20" s="1" t="s">
        <v>38</v>
      </c>
    </row>
    <row r="22" spans="1:11">
      <c r="A22" s="5" t="s">
        <v>20</v>
      </c>
    </row>
    <row r="23" spans="1:11" ht="30">
      <c r="A23" s="184" t="s">
        <v>21</v>
      </c>
      <c r="B23" s="184"/>
      <c r="C23" s="184"/>
      <c r="D23" s="158" t="s">
        <v>22</v>
      </c>
      <c r="E23" s="159"/>
      <c r="F23" s="16" t="s">
        <v>23</v>
      </c>
      <c r="G23" s="158" t="s">
        <v>404</v>
      </c>
      <c r="H23" s="162"/>
      <c r="I23" s="159"/>
      <c r="J23" s="16" t="s">
        <v>24</v>
      </c>
      <c r="K23" s="16" t="s">
        <v>25</v>
      </c>
    </row>
    <row r="24" spans="1:11">
      <c r="A24" s="210"/>
      <c r="B24" s="210"/>
      <c r="C24" s="210"/>
      <c r="D24" s="160"/>
      <c r="E24" s="161"/>
      <c r="F24" s="73"/>
      <c r="G24" s="163"/>
      <c r="H24" s="164"/>
      <c r="I24" s="165"/>
      <c r="J24" s="60"/>
      <c r="K24" s="60"/>
    </row>
    <row r="25" spans="1:11">
      <c r="A25" s="210"/>
      <c r="B25" s="210"/>
      <c r="C25" s="210"/>
      <c r="D25" s="160"/>
      <c r="E25" s="161"/>
      <c r="F25" s="73"/>
      <c r="G25" s="163"/>
      <c r="H25" s="164"/>
      <c r="I25" s="165"/>
      <c r="J25" s="60"/>
      <c r="K25" s="60"/>
    </row>
    <row r="26" spans="1:11">
      <c r="A26" s="210"/>
      <c r="B26" s="210"/>
      <c r="C26" s="210"/>
      <c r="D26" s="160"/>
      <c r="E26" s="161"/>
      <c r="F26" s="73"/>
      <c r="G26" s="163"/>
      <c r="H26" s="164"/>
      <c r="I26" s="165"/>
      <c r="J26" s="60"/>
      <c r="K26" s="60"/>
    </row>
    <row r="27" spans="1:11">
      <c r="A27" s="210"/>
      <c r="B27" s="210"/>
      <c r="C27" s="210"/>
      <c r="D27" s="160"/>
      <c r="E27" s="161"/>
      <c r="F27" s="73"/>
      <c r="G27" s="163"/>
      <c r="H27" s="164"/>
      <c r="I27" s="165"/>
      <c r="J27" s="60"/>
      <c r="K27" s="60"/>
    </row>
    <row r="28" spans="1:11">
      <c r="A28" s="210"/>
      <c r="B28" s="210"/>
      <c r="C28" s="210"/>
      <c r="D28" s="160"/>
      <c r="E28" s="161"/>
      <c r="F28" s="73"/>
      <c r="G28" s="163"/>
      <c r="H28" s="164"/>
      <c r="I28" s="165"/>
      <c r="J28" s="60"/>
      <c r="K28" s="60"/>
    </row>
    <row r="29" spans="1:11">
      <c r="A29" s="186" t="s">
        <v>26</v>
      </c>
      <c r="B29" s="186"/>
      <c r="C29" s="186"/>
      <c r="D29" s="58">
        <f>COUNT(D24:D28)+'Anexo 1'!D14</f>
        <v>0</v>
      </c>
      <c r="E29" s="186" t="s">
        <v>27</v>
      </c>
      <c r="F29" s="186"/>
      <c r="G29" s="186"/>
      <c r="H29" s="186"/>
      <c r="I29" s="186"/>
      <c r="J29" s="30">
        <f>SUM(J24:J28)+'Anexo 1'!J14</f>
        <v>0</v>
      </c>
      <c r="K29" s="30">
        <f>SUM(K24:K28)+'Anexo 1'!K14</f>
        <v>0</v>
      </c>
    </row>
    <row r="30" spans="1:11">
      <c r="A30" s="1" t="s">
        <v>37</v>
      </c>
    </row>
    <row r="32" spans="1:11">
      <c r="A32" s="5" t="s">
        <v>28</v>
      </c>
    </row>
    <row r="33" spans="1:11">
      <c r="A33" s="179" t="s">
        <v>29</v>
      </c>
      <c r="B33" s="179"/>
      <c r="C33" s="217"/>
      <c r="D33" s="218"/>
      <c r="E33" s="218"/>
      <c r="F33" s="218"/>
      <c r="G33" s="219"/>
      <c r="H33" s="15" t="s">
        <v>30</v>
      </c>
      <c r="I33" s="15"/>
      <c r="J33" s="220"/>
      <c r="K33" s="220"/>
    </row>
    <row r="34" spans="1:11">
      <c r="A34" s="15" t="s">
        <v>31</v>
      </c>
      <c r="B34" s="217"/>
      <c r="C34" s="218"/>
      <c r="D34" s="218"/>
      <c r="E34" s="219"/>
      <c r="F34" s="15" t="s">
        <v>32</v>
      </c>
      <c r="G34" s="217"/>
      <c r="H34" s="219"/>
      <c r="I34" s="15" t="s">
        <v>33</v>
      </c>
      <c r="J34" s="217"/>
      <c r="K34" s="219"/>
    </row>
    <row r="36" spans="1:11">
      <c r="A36" s="156" t="s">
        <v>35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8" spans="1:11">
      <c r="A38" s="5" t="s">
        <v>36</v>
      </c>
    </row>
    <row r="40" spans="1:11">
      <c r="A40" s="172" t="s">
        <v>269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</row>
    <row r="41" spans="1:11" ht="69.95" customHeight="1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8"/>
    </row>
    <row r="42" spans="1:11">
      <c r="A42" s="172" t="s">
        <v>270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</row>
    <row r="43" spans="1:11" ht="69.95" customHeight="1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8"/>
    </row>
    <row r="44" spans="1:11">
      <c r="A44" s="172" t="s">
        <v>271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69.95" customHeight="1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8"/>
    </row>
    <row r="46" spans="1:11">
      <c r="A46" s="172" t="s">
        <v>272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69.95" customHeight="1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8"/>
    </row>
    <row r="48" spans="1:11">
      <c r="A48" s="172" t="s">
        <v>379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69.95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8"/>
    </row>
    <row r="50" spans="1:11">
      <c r="A50" s="172" t="s">
        <v>273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69.95" customHeight="1">
      <c r="A51" s="196"/>
      <c r="B51" s="197"/>
      <c r="C51" s="197"/>
      <c r="D51" s="197"/>
      <c r="E51" s="197"/>
      <c r="F51" s="197"/>
      <c r="G51" s="197"/>
      <c r="H51" s="197"/>
      <c r="I51" s="197"/>
      <c r="J51" s="197"/>
      <c r="K51" s="198"/>
    </row>
    <row r="52" spans="1:11">
      <c r="A52" s="172" t="s">
        <v>274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69.95" customHeigh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8"/>
    </row>
    <row r="54" spans="1:11">
      <c r="A54" s="172" t="s">
        <v>275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69.95" customHeight="1">
      <c r="A55" s="196"/>
      <c r="B55" s="197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1:11">
      <c r="A56" s="172" t="s">
        <v>276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69.95" customHeight="1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>
      <c r="A58" s="172" t="s">
        <v>39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>
      <c r="A59" s="172" t="s">
        <v>47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69.95" customHeight="1">
      <c r="A60" s="196"/>
      <c r="B60" s="197"/>
      <c r="C60" s="197"/>
      <c r="D60" s="197"/>
      <c r="E60" s="197"/>
      <c r="F60" s="197"/>
      <c r="G60" s="197"/>
      <c r="H60" s="197"/>
      <c r="I60" s="197"/>
      <c r="J60" s="197"/>
      <c r="K60" s="198"/>
    </row>
    <row r="61" spans="1:11">
      <c r="A61" s="172" t="s">
        <v>336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69.95" customHeight="1">
      <c r="A62" s="196"/>
      <c r="B62" s="197"/>
      <c r="C62" s="197"/>
      <c r="D62" s="197"/>
      <c r="E62" s="197"/>
      <c r="F62" s="197"/>
      <c r="G62" s="197"/>
      <c r="H62" s="197"/>
      <c r="I62" s="197"/>
      <c r="J62" s="197"/>
      <c r="K62" s="198"/>
    </row>
    <row r="63" spans="1:11">
      <c r="A63" s="145" t="s">
        <v>406</v>
      </c>
    </row>
    <row r="65" spans="1:11">
      <c r="A65" s="172" t="s">
        <v>337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s="13" customForma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30">
      <c r="A67" s="184" t="s">
        <v>41</v>
      </c>
      <c r="B67" s="184"/>
      <c r="C67" s="184"/>
      <c r="D67" s="16" t="s">
        <v>62</v>
      </c>
      <c r="E67" s="16" t="s">
        <v>63</v>
      </c>
      <c r="F67" s="2"/>
      <c r="G67" s="211" t="s">
        <v>65</v>
      </c>
      <c r="H67" s="211"/>
      <c r="I67" s="211"/>
      <c r="J67" s="211"/>
      <c r="K67" s="61"/>
    </row>
    <row r="68" spans="1:11">
      <c r="A68" s="210" t="s">
        <v>381</v>
      </c>
      <c r="B68" s="210"/>
      <c r="C68" s="210"/>
      <c r="D68" s="62"/>
      <c r="E68" s="34">
        <f>D68*12</f>
        <v>0</v>
      </c>
      <c r="F68" s="2"/>
      <c r="G68" s="2"/>
      <c r="H68" s="2"/>
    </row>
    <row r="69" spans="1:11">
      <c r="A69" s="210" t="s">
        <v>382</v>
      </c>
      <c r="B69" s="210"/>
      <c r="C69" s="210"/>
      <c r="D69" s="62"/>
      <c r="E69" s="34">
        <f t="shared" ref="E69:E72" si="0">D69*12</f>
        <v>0</v>
      </c>
      <c r="F69" s="2"/>
      <c r="G69" s="2"/>
      <c r="H69" s="2"/>
    </row>
    <row r="70" spans="1:11">
      <c r="A70" s="210" t="s">
        <v>67</v>
      </c>
      <c r="B70" s="210"/>
      <c r="C70" s="210"/>
      <c r="D70" s="62"/>
      <c r="E70" s="34">
        <f t="shared" si="0"/>
        <v>0</v>
      </c>
      <c r="F70" s="2"/>
      <c r="G70" s="2"/>
      <c r="H70" s="2"/>
    </row>
    <row r="71" spans="1:11">
      <c r="A71" s="210" t="s">
        <v>383</v>
      </c>
      <c r="B71" s="210"/>
      <c r="C71" s="210"/>
      <c r="D71" s="62"/>
      <c r="E71" s="34">
        <f t="shared" si="0"/>
        <v>0</v>
      </c>
      <c r="F71" s="2"/>
      <c r="G71" s="2"/>
      <c r="H71" s="2"/>
    </row>
    <row r="72" spans="1:11">
      <c r="A72" s="210" t="s">
        <v>69</v>
      </c>
      <c r="B72" s="210"/>
      <c r="C72" s="210"/>
      <c r="D72" s="62"/>
      <c r="E72" s="34">
        <f t="shared" si="0"/>
        <v>0</v>
      </c>
      <c r="F72" s="2"/>
      <c r="G72" s="2"/>
      <c r="H72" s="2"/>
    </row>
    <row r="73" spans="1:11">
      <c r="A73" s="1" t="s">
        <v>299</v>
      </c>
    </row>
    <row r="75" spans="1:11">
      <c r="A75" s="172" t="s">
        <v>277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7" spans="1:11" s="5" customFormat="1">
      <c r="A77" s="186" t="s">
        <v>41</v>
      </c>
      <c r="B77" s="186"/>
      <c r="C77" s="186"/>
      <c r="D77" s="186" t="s">
        <v>338</v>
      </c>
      <c r="E77" s="186"/>
      <c r="F77" s="186"/>
      <c r="G77" s="186"/>
      <c r="H77" s="186" t="s">
        <v>40</v>
      </c>
      <c r="I77" s="186"/>
      <c r="J77" s="186"/>
      <c r="K77" s="186"/>
    </row>
    <row r="78" spans="1:11" ht="40.5" customHeight="1">
      <c r="A78" s="216" t="str">
        <f>A68</f>
        <v xml:space="preserve">1. </v>
      </c>
      <c r="B78" s="216"/>
      <c r="C78" s="216"/>
      <c r="D78" s="215"/>
      <c r="E78" s="215"/>
      <c r="F78" s="215"/>
      <c r="G78" s="215"/>
      <c r="H78" s="215"/>
      <c r="I78" s="215"/>
      <c r="J78" s="215"/>
      <c r="K78" s="215"/>
    </row>
    <row r="79" spans="1:11" ht="39.950000000000003" customHeight="1">
      <c r="A79" s="216" t="str">
        <f>A69</f>
        <v xml:space="preserve">2. </v>
      </c>
      <c r="B79" s="216"/>
      <c r="C79" s="216"/>
      <c r="D79" s="215"/>
      <c r="E79" s="215"/>
      <c r="F79" s="215"/>
      <c r="G79" s="215"/>
      <c r="H79" s="215"/>
      <c r="I79" s="215"/>
      <c r="J79" s="215"/>
      <c r="K79" s="215"/>
    </row>
    <row r="80" spans="1:11" ht="39.950000000000003" customHeight="1">
      <c r="A80" s="216" t="str">
        <f>A70</f>
        <v>3.</v>
      </c>
      <c r="B80" s="216"/>
      <c r="C80" s="216"/>
      <c r="D80" s="215"/>
      <c r="E80" s="215"/>
      <c r="F80" s="215"/>
      <c r="G80" s="215"/>
      <c r="H80" s="215"/>
      <c r="I80" s="215"/>
      <c r="J80" s="215"/>
      <c r="K80" s="215"/>
    </row>
    <row r="81" spans="1:11" ht="39.950000000000003" customHeight="1">
      <c r="A81" s="216" t="str">
        <f>A71</f>
        <v xml:space="preserve">4. </v>
      </c>
      <c r="B81" s="216"/>
      <c r="C81" s="216"/>
      <c r="D81" s="215"/>
      <c r="E81" s="215"/>
      <c r="F81" s="215"/>
      <c r="G81" s="215"/>
      <c r="H81" s="215"/>
      <c r="I81" s="215"/>
      <c r="J81" s="215"/>
      <c r="K81" s="215"/>
    </row>
    <row r="82" spans="1:11" ht="39.950000000000003" customHeight="1">
      <c r="A82" s="216" t="str">
        <f>A72</f>
        <v>5.</v>
      </c>
      <c r="B82" s="216"/>
      <c r="C82" s="216"/>
      <c r="D82" s="215"/>
      <c r="E82" s="215"/>
      <c r="F82" s="215"/>
      <c r="G82" s="215"/>
      <c r="H82" s="215"/>
      <c r="I82" s="215"/>
      <c r="J82" s="215"/>
      <c r="K82" s="215"/>
    </row>
    <row r="83" spans="1:11">
      <c r="A83" s="1" t="s">
        <v>300</v>
      </c>
    </row>
    <row r="84" spans="1:11">
      <c r="A84" t="s">
        <v>384</v>
      </c>
    </row>
    <row r="85" spans="1:11">
      <c r="A85" s="240"/>
      <c r="B85" s="240"/>
      <c r="C85" s="240"/>
      <c r="D85" s="240"/>
      <c r="E85" s="240"/>
      <c r="F85" s="240"/>
      <c r="G85" s="240"/>
      <c r="H85" s="240"/>
      <c r="I85" s="240"/>
      <c r="J85" s="240"/>
      <c r="K85" s="240"/>
    </row>
    <row r="86" spans="1:11">
      <c r="A86" s="186" t="s">
        <v>43</v>
      </c>
      <c r="B86" s="186"/>
      <c r="C86" s="186"/>
      <c r="D86" s="186"/>
      <c r="E86" s="186"/>
      <c r="F86" s="186" t="s">
        <v>44</v>
      </c>
      <c r="G86" s="186"/>
      <c r="H86" s="186"/>
      <c r="I86" s="186"/>
      <c r="J86" s="186"/>
      <c r="K86" s="186"/>
    </row>
    <row r="87" spans="1:11" ht="39.950000000000003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</row>
    <row r="88" spans="1:11" ht="39.950000000000003" customHeight="1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1:11" ht="39.950000000000003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</row>
    <row r="90" spans="1:11">
      <c r="A90" s="186" t="s">
        <v>45</v>
      </c>
      <c r="B90" s="186"/>
      <c r="C90" s="186"/>
      <c r="D90" s="186"/>
      <c r="E90" s="186"/>
      <c r="F90" s="186" t="s">
        <v>46</v>
      </c>
      <c r="G90" s="186"/>
      <c r="H90" s="186"/>
      <c r="I90" s="186"/>
      <c r="J90" s="186"/>
      <c r="K90" s="186"/>
    </row>
    <row r="91" spans="1:11" ht="39.950000000000003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ht="39.950000000000003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</row>
    <row r="93" spans="1:11" ht="39.950000000000003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5" spans="1:11">
      <c r="A95" s="172" t="s">
        <v>278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7" spans="1:11">
      <c r="A97" s="186" t="s">
        <v>48</v>
      </c>
      <c r="B97" s="186"/>
      <c r="C97" s="186"/>
      <c r="D97" s="186" t="s">
        <v>49</v>
      </c>
      <c r="E97" s="186"/>
      <c r="F97" s="186" t="s">
        <v>50</v>
      </c>
      <c r="G97" s="186"/>
      <c r="H97" s="186" t="s">
        <v>51</v>
      </c>
      <c r="I97" s="186"/>
      <c r="J97" s="186" t="s">
        <v>52</v>
      </c>
      <c r="K97" s="186"/>
    </row>
    <row r="98" spans="1:11" ht="39.950000000000003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1" ht="39.950000000000003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1" ht="39.950000000000003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1" ht="39.950000000000003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1" ht="39.950000000000003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39.950000000000003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1" ht="39.950000000000003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39.950000000000003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1" ht="36" customHeight="1">
      <c r="A106" s="214" t="s">
        <v>53</v>
      </c>
      <c r="B106" s="214"/>
      <c r="C106" s="214"/>
      <c r="D106" s="214"/>
      <c r="E106" s="214"/>
      <c r="F106" s="213"/>
      <c r="G106" s="213"/>
      <c r="H106" s="213"/>
      <c r="I106" s="213"/>
      <c r="J106" s="213"/>
      <c r="K106" s="213"/>
    </row>
    <row r="108" spans="1:11">
      <c r="A108" s="172" t="s">
        <v>279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</row>
    <row r="110" spans="1:11" ht="33" customHeight="1">
      <c r="A110" s="184" t="s">
        <v>41</v>
      </c>
      <c r="B110" s="184"/>
      <c r="C110" s="184"/>
      <c r="D110" s="184" t="s">
        <v>42</v>
      </c>
      <c r="E110" s="184"/>
      <c r="F110" s="184" t="s">
        <v>59</v>
      </c>
      <c r="G110" s="184"/>
      <c r="H110" s="184" t="s">
        <v>280</v>
      </c>
      <c r="I110" s="184"/>
      <c r="J110" s="184"/>
      <c r="K110" s="184"/>
    </row>
    <row r="111" spans="1:11" ht="30" customHeight="1">
      <c r="A111" s="203" t="str">
        <f>A78</f>
        <v xml:space="preserve">1. </v>
      </c>
      <c r="B111" s="203"/>
      <c r="C111" s="203"/>
      <c r="D111" s="212"/>
      <c r="E111" s="212"/>
      <c r="F111" s="212"/>
      <c r="G111" s="212"/>
      <c r="H111" s="176"/>
      <c r="I111" s="176"/>
      <c r="J111" s="176"/>
      <c r="K111" s="176"/>
    </row>
    <row r="112" spans="1:11" ht="30" customHeight="1">
      <c r="A112" s="203" t="str">
        <f>A79</f>
        <v xml:space="preserve">2. </v>
      </c>
      <c r="B112" s="203"/>
      <c r="C112" s="203"/>
      <c r="D112" s="212"/>
      <c r="E112" s="212"/>
      <c r="F112" s="212"/>
      <c r="G112" s="212"/>
      <c r="H112" s="176"/>
      <c r="I112" s="176"/>
      <c r="J112" s="176"/>
      <c r="K112" s="176"/>
    </row>
    <row r="113" spans="1:11" ht="30" customHeight="1">
      <c r="A113" s="203" t="str">
        <f>A80</f>
        <v>3.</v>
      </c>
      <c r="B113" s="203"/>
      <c r="C113" s="203"/>
      <c r="D113" s="212"/>
      <c r="E113" s="212"/>
      <c r="F113" s="212"/>
      <c r="G113" s="212"/>
      <c r="H113" s="176"/>
      <c r="I113" s="176"/>
      <c r="J113" s="176"/>
      <c r="K113" s="176"/>
    </row>
    <row r="114" spans="1:11" ht="30" customHeight="1">
      <c r="A114" s="203" t="str">
        <f>A81</f>
        <v xml:space="preserve">4. </v>
      </c>
      <c r="B114" s="203"/>
      <c r="C114" s="203"/>
      <c r="D114" s="212"/>
      <c r="E114" s="212"/>
      <c r="F114" s="212"/>
      <c r="G114" s="212"/>
      <c r="H114" s="176"/>
      <c r="I114" s="176"/>
      <c r="J114" s="176"/>
      <c r="K114" s="176"/>
    </row>
    <row r="115" spans="1:11" ht="30" customHeight="1">
      <c r="A115" s="203" t="str">
        <f>A82</f>
        <v>5.</v>
      </c>
      <c r="B115" s="203"/>
      <c r="C115" s="203"/>
      <c r="D115" s="212"/>
      <c r="E115" s="212"/>
      <c r="F115" s="212"/>
      <c r="G115" s="212"/>
      <c r="H115" s="176"/>
      <c r="I115" s="176"/>
      <c r="J115" s="176"/>
      <c r="K115" s="176"/>
    </row>
    <row r="116" spans="1:11">
      <c r="A116" s="1" t="s">
        <v>301</v>
      </c>
    </row>
    <row r="117" spans="1:11">
      <c r="A117" s="186" t="s">
        <v>75</v>
      </c>
      <c r="B117" s="186"/>
      <c r="C117" s="63"/>
      <c r="D117" s="186" t="s">
        <v>54</v>
      </c>
      <c r="E117" s="186"/>
      <c r="F117" s="186"/>
      <c r="G117" s="186"/>
      <c r="H117" s="186"/>
      <c r="I117" s="186"/>
      <c r="J117" s="186"/>
      <c r="K117" s="186"/>
    </row>
    <row r="118" spans="1:11">
      <c r="A118" s="186" t="s">
        <v>41</v>
      </c>
      <c r="B118" s="186"/>
      <c r="C118" s="186"/>
      <c r="D118" s="186" t="s">
        <v>56</v>
      </c>
      <c r="E118" s="186"/>
      <c r="F118" s="186" t="s">
        <v>57</v>
      </c>
      <c r="G118" s="186"/>
      <c r="H118" s="186" t="s">
        <v>58</v>
      </c>
      <c r="I118" s="186"/>
      <c r="J118" s="186" t="s">
        <v>60</v>
      </c>
      <c r="K118" s="186"/>
    </row>
    <row r="119" spans="1:11" ht="20.100000000000001" customHeight="1">
      <c r="A119" s="203" t="str">
        <f>A111</f>
        <v xml:space="preserve">1. </v>
      </c>
      <c r="B119" s="203"/>
      <c r="C119" s="203"/>
      <c r="D119" s="207">
        <f>F111*(1+$C$117)</f>
        <v>0</v>
      </c>
      <c r="E119" s="207"/>
      <c r="F119" s="207">
        <f>D119*(1+$C$117)</f>
        <v>0</v>
      </c>
      <c r="G119" s="207"/>
      <c r="H119" s="207">
        <f>F119*(1+$C$117)</f>
        <v>0</v>
      </c>
      <c r="I119" s="207"/>
      <c r="J119" s="207">
        <f>H119*(1+$C$117)</f>
        <v>0</v>
      </c>
      <c r="K119" s="207"/>
    </row>
    <row r="120" spans="1:11" ht="20.100000000000001" customHeight="1">
      <c r="A120" s="203" t="str">
        <f>A112</f>
        <v xml:space="preserve">2. </v>
      </c>
      <c r="B120" s="203"/>
      <c r="C120" s="203"/>
      <c r="D120" s="207">
        <f>F112*(1+$C$117)</f>
        <v>0</v>
      </c>
      <c r="E120" s="207"/>
      <c r="F120" s="207">
        <f t="shared" ref="F120:F123" si="1">D120*(1+$C$117)</f>
        <v>0</v>
      </c>
      <c r="G120" s="207"/>
      <c r="H120" s="207">
        <f t="shared" ref="H120:H123" si="2">F120*(1+$C$117)</f>
        <v>0</v>
      </c>
      <c r="I120" s="207"/>
      <c r="J120" s="207">
        <f t="shared" ref="J120:J123" si="3">H120*(1+$C$117)</f>
        <v>0</v>
      </c>
      <c r="K120" s="207"/>
    </row>
    <row r="121" spans="1:11" ht="20.100000000000001" customHeight="1">
      <c r="A121" s="203" t="str">
        <f>A113</f>
        <v>3.</v>
      </c>
      <c r="B121" s="203"/>
      <c r="C121" s="203"/>
      <c r="D121" s="207">
        <f>F113*(1+$C$117)</f>
        <v>0</v>
      </c>
      <c r="E121" s="207"/>
      <c r="F121" s="207">
        <f t="shared" si="1"/>
        <v>0</v>
      </c>
      <c r="G121" s="207"/>
      <c r="H121" s="207">
        <f t="shared" si="2"/>
        <v>0</v>
      </c>
      <c r="I121" s="207"/>
      <c r="J121" s="207">
        <f t="shared" si="3"/>
        <v>0</v>
      </c>
      <c r="K121" s="207"/>
    </row>
    <row r="122" spans="1:11" ht="20.100000000000001" customHeight="1">
      <c r="A122" s="203" t="str">
        <f>A114</f>
        <v xml:space="preserve">4. </v>
      </c>
      <c r="B122" s="203"/>
      <c r="C122" s="203"/>
      <c r="D122" s="207">
        <f>F114*(1+$C$117)</f>
        <v>0</v>
      </c>
      <c r="E122" s="207"/>
      <c r="F122" s="207">
        <f t="shared" si="1"/>
        <v>0</v>
      </c>
      <c r="G122" s="207"/>
      <c r="H122" s="207">
        <f t="shared" si="2"/>
        <v>0</v>
      </c>
      <c r="I122" s="207"/>
      <c r="J122" s="207">
        <f t="shared" si="3"/>
        <v>0</v>
      </c>
      <c r="K122" s="207"/>
    </row>
    <row r="123" spans="1:11" ht="20.100000000000001" customHeight="1">
      <c r="A123" s="203" t="str">
        <f>A115</f>
        <v>5.</v>
      </c>
      <c r="B123" s="203"/>
      <c r="C123" s="203"/>
      <c r="D123" s="207">
        <f>F115*(1+$C$117)</f>
        <v>0</v>
      </c>
      <c r="E123" s="207"/>
      <c r="F123" s="207">
        <f t="shared" si="1"/>
        <v>0</v>
      </c>
      <c r="G123" s="207"/>
      <c r="H123" s="207">
        <f t="shared" si="2"/>
        <v>0</v>
      </c>
      <c r="I123" s="207"/>
      <c r="J123" s="207">
        <f t="shared" si="3"/>
        <v>0</v>
      </c>
      <c r="K123" s="207"/>
    </row>
    <row r="124" spans="1:11">
      <c r="A124" s="1" t="s">
        <v>301</v>
      </c>
    </row>
    <row r="125" spans="1:11">
      <c r="A125" s="172" t="s">
        <v>281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30">
      <c r="A126" s="184" t="s">
        <v>125</v>
      </c>
      <c r="B126" s="184"/>
      <c r="C126" s="184"/>
      <c r="D126" s="184"/>
      <c r="E126" s="16" t="s">
        <v>126</v>
      </c>
      <c r="F126" s="184" t="s">
        <v>127</v>
      </c>
      <c r="G126" s="184"/>
      <c r="H126" s="16" t="s">
        <v>56</v>
      </c>
      <c r="I126" s="16" t="s">
        <v>57</v>
      </c>
      <c r="J126" s="16" t="s">
        <v>58</v>
      </c>
      <c r="K126" s="16" t="s">
        <v>60</v>
      </c>
    </row>
    <row r="127" spans="1:11" ht="20.100000000000001" customHeight="1">
      <c r="A127" s="176"/>
      <c r="B127" s="176"/>
      <c r="C127" s="176"/>
      <c r="D127" s="176"/>
      <c r="E127" s="64"/>
      <c r="F127" s="207">
        <f>E127*12</f>
        <v>0</v>
      </c>
      <c r="G127" s="207"/>
      <c r="H127" s="35">
        <f>F127*(1+$C$117)</f>
        <v>0</v>
      </c>
      <c r="I127" s="35">
        <f>H127*(1+$C$117)</f>
        <v>0</v>
      </c>
      <c r="J127" s="40">
        <f t="shared" ref="J127:K127" si="4">I127*(1+$C$117)</f>
        <v>0</v>
      </c>
      <c r="K127" s="40">
        <f t="shared" si="4"/>
        <v>0</v>
      </c>
    </row>
    <row r="128" spans="1:11" ht="20.100000000000001" customHeight="1">
      <c r="A128" s="176"/>
      <c r="B128" s="176"/>
      <c r="C128" s="176"/>
      <c r="D128" s="176"/>
      <c r="E128" s="64"/>
      <c r="F128" s="207">
        <f t="shared" ref="F128:F130" si="5">E128*12</f>
        <v>0</v>
      </c>
      <c r="G128" s="207"/>
      <c r="H128" s="40">
        <f t="shared" ref="H128:H130" si="6">F128*(1+$C$117)</f>
        <v>0</v>
      </c>
      <c r="I128" s="40">
        <f t="shared" ref="I128:K128" si="7">H128*(1+$C$117)</f>
        <v>0</v>
      </c>
      <c r="J128" s="40">
        <f t="shared" si="7"/>
        <v>0</v>
      </c>
      <c r="K128" s="40">
        <f t="shared" si="7"/>
        <v>0</v>
      </c>
    </row>
    <row r="129" spans="1:13" ht="20.100000000000001" customHeight="1">
      <c r="A129" s="176"/>
      <c r="B129" s="176"/>
      <c r="C129" s="176"/>
      <c r="D129" s="176"/>
      <c r="E129" s="64"/>
      <c r="F129" s="207">
        <f t="shared" si="5"/>
        <v>0</v>
      </c>
      <c r="G129" s="207"/>
      <c r="H129" s="40">
        <f t="shared" si="6"/>
        <v>0</v>
      </c>
      <c r="I129" s="40">
        <f t="shared" ref="I129:K129" si="8">H129*(1+$C$117)</f>
        <v>0</v>
      </c>
      <c r="J129" s="40">
        <f t="shared" si="8"/>
        <v>0</v>
      </c>
      <c r="K129" s="40">
        <f t="shared" si="8"/>
        <v>0</v>
      </c>
    </row>
    <row r="130" spans="1:13" ht="20.100000000000001" customHeight="1">
      <c r="A130" s="176"/>
      <c r="B130" s="176"/>
      <c r="C130" s="176"/>
      <c r="D130" s="176"/>
      <c r="E130" s="64"/>
      <c r="F130" s="207">
        <f t="shared" si="5"/>
        <v>0</v>
      </c>
      <c r="G130" s="207"/>
      <c r="H130" s="40">
        <f t="shared" si="6"/>
        <v>0</v>
      </c>
      <c r="I130" s="40">
        <f t="shared" ref="I130:K130" si="9">H130*(1+$C$117)</f>
        <v>0</v>
      </c>
      <c r="J130" s="40">
        <f t="shared" si="9"/>
        <v>0</v>
      </c>
      <c r="K130" s="40">
        <f t="shared" si="9"/>
        <v>0</v>
      </c>
    </row>
    <row r="131" spans="1:13">
      <c r="A131" s="181" t="s">
        <v>154</v>
      </c>
      <c r="B131" s="181"/>
      <c r="C131" s="181"/>
      <c r="D131" s="181"/>
      <c r="E131" s="22">
        <f>SUM(E127:E130)</f>
        <v>0</v>
      </c>
      <c r="F131" s="208">
        <f t="shared" ref="F131" si="10">SUM(F127:G130)</f>
        <v>0</v>
      </c>
      <c r="G131" s="208"/>
      <c r="H131" s="23">
        <f>SUM(H127:H130)</f>
        <v>0</v>
      </c>
      <c r="I131" s="23">
        <f t="shared" ref="I131:K131" si="11">SUM(I127:I130)</f>
        <v>0</v>
      </c>
      <c r="J131" s="23">
        <f t="shared" si="11"/>
        <v>0</v>
      </c>
      <c r="K131" s="23">
        <f t="shared" si="11"/>
        <v>0</v>
      </c>
    </row>
    <row r="132" spans="1:13">
      <c r="A132" s="172" t="s">
        <v>61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3" ht="69.95" customHeight="1">
      <c r="A133" s="196"/>
      <c r="B133" s="197"/>
      <c r="C133" s="197"/>
      <c r="D133" s="197"/>
      <c r="E133" s="197"/>
      <c r="F133" s="197"/>
      <c r="G133" s="197"/>
      <c r="H133" s="197"/>
      <c r="I133" s="197"/>
      <c r="J133" s="197"/>
      <c r="K133" s="198"/>
    </row>
    <row r="134" spans="1:13" s="10" customForma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3">
      <c r="A135" s="172" t="s">
        <v>64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3" s="7" customFormat="1">
      <c r="E137" s="24" t="s">
        <v>55</v>
      </c>
      <c r="F137" s="24" t="s">
        <v>56</v>
      </c>
      <c r="G137" s="24" t="s">
        <v>57</v>
      </c>
      <c r="H137" s="24" t="s">
        <v>58</v>
      </c>
      <c r="I137" s="24" t="s">
        <v>60</v>
      </c>
    </row>
    <row r="138" spans="1:13">
      <c r="A138" s="209" t="str">
        <f>$M$139&amp;" "&amp;A119</f>
        <v xml:space="preserve">PRODUCTO 1. </v>
      </c>
      <c r="B138" s="209"/>
      <c r="C138" s="209"/>
      <c r="D138" s="209"/>
      <c r="E138" s="206"/>
      <c r="F138" s="206"/>
      <c r="G138" s="206"/>
      <c r="H138" s="206"/>
      <c r="I138" s="206"/>
    </row>
    <row r="139" spans="1:13">
      <c r="A139" s="179" t="s">
        <v>76</v>
      </c>
      <c r="B139" s="179"/>
      <c r="C139" s="179"/>
      <c r="D139" s="179"/>
      <c r="E139" s="94">
        <f>E68</f>
        <v>0</v>
      </c>
      <c r="F139" s="94">
        <f>E139*(1+$K$67)</f>
        <v>0</v>
      </c>
      <c r="G139" s="94">
        <f>F139*(1+$K$67)</f>
        <v>0</v>
      </c>
      <c r="H139" s="94">
        <f>G139*(1+$K$67)</f>
        <v>0</v>
      </c>
      <c r="I139" s="94">
        <f>H139*(1+$K$67)</f>
        <v>0</v>
      </c>
      <c r="M139" t="s">
        <v>295</v>
      </c>
    </row>
    <row r="140" spans="1:13">
      <c r="A140" s="179" t="s">
        <v>77</v>
      </c>
      <c r="B140" s="179"/>
      <c r="C140" s="179"/>
      <c r="D140" s="179"/>
      <c r="E140" s="84">
        <f>F111</f>
        <v>0</v>
      </c>
      <c r="F140" s="84">
        <f>D119</f>
        <v>0</v>
      </c>
      <c r="G140" s="84">
        <f>F119</f>
        <v>0</v>
      </c>
      <c r="H140" s="84">
        <f>H119</f>
        <v>0</v>
      </c>
      <c r="I140" s="84">
        <f>J119</f>
        <v>0</v>
      </c>
    </row>
    <row r="141" spans="1:13">
      <c r="A141" s="179" t="s">
        <v>78</v>
      </c>
      <c r="B141" s="179"/>
      <c r="C141" s="179"/>
      <c r="D141" s="179"/>
      <c r="E141" s="85">
        <f>E139*E140</f>
        <v>0</v>
      </c>
      <c r="F141" s="85">
        <f t="shared" ref="F141:I141" si="12">F139*F140</f>
        <v>0</v>
      </c>
      <c r="G141" s="85">
        <f t="shared" si="12"/>
        <v>0</v>
      </c>
      <c r="H141" s="85">
        <f t="shared" si="12"/>
        <v>0</v>
      </c>
      <c r="I141" s="85">
        <f t="shared" si="12"/>
        <v>0</v>
      </c>
    </row>
    <row r="142" spans="1:13">
      <c r="A142" s="209" t="str">
        <f>$M$139&amp;" "&amp;A120</f>
        <v xml:space="preserve">PRODUCTO 2. </v>
      </c>
      <c r="B142" s="209"/>
      <c r="C142" s="209"/>
      <c r="D142" s="209"/>
      <c r="E142" s="206"/>
      <c r="F142" s="206"/>
      <c r="G142" s="206"/>
      <c r="H142" s="206"/>
      <c r="I142" s="206"/>
    </row>
    <row r="143" spans="1:13">
      <c r="A143" s="179" t="s">
        <v>76</v>
      </c>
      <c r="B143" s="179"/>
      <c r="C143" s="179"/>
      <c r="D143" s="179"/>
      <c r="E143" s="95">
        <f>E69</f>
        <v>0</v>
      </c>
      <c r="F143" s="95">
        <f>E143*(1+$K$67)</f>
        <v>0</v>
      </c>
      <c r="G143" s="95">
        <f>F143*(1+$K$67)</f>
        <v>0</v>
      </c>
      <c r="H143" s="95">
        <f>G143*(1+$K$67)</f>
        <v>0</v>
      </c>
      <c r="I143" s="95">
        <f>H143*(1+$K$67)</f>
        <v>0</v>
      </c>
    </row>
    <row r="144" spans="1:13">
      <c r="A144" s="179" t="s">
        <v>77</v>
      </c>
      <c r="B144" s="179"/>
      <c r="C144" s="179"/>
      <c r="D144" s="179"/>
      <c r="E144" s="84">
        <f>F112</f>
        <v>0</v>
      </c>
      <c r="F144" s="84">
        <f>D120</f>
        <v>0</v>
      </c>
      <c r="G144" s="84">
        <f>F120</f>
        <v>0</v>
      </c>
      <c r="H144" s="84">
        <f>H120</f>
        <v>0</v>
      </c>
      <c r="I144" s="84">
        <f>J120</f>
        <v>0</v>
      </c>
    </row>
    <row r="145" spans="1:9">
      <c r="A145" s="179" t="s">
        <v>78</v>
      </c>
      <c r="B145" s="179"/>
      <c r="C145" s="179"/>
      <c r="D145" s="179"/>
      <c r="E145" s="85">
        <f>E143*E144</f>
        <v>0</v>
      </c>
      <c r="F145" s="85">
        <f t="shared" ref="F145:I145" si="13">F143*F144</f>
        <v>0</v>
      </c>
      <c r="G145" s="85">
        <f t="shared" si="13"/>
        <v>0</v>
      </c>
      <c r="H145" s="85">
        <f t="shared" si="13"/>
        <v>0</v>
      </c>
      <c r="I145" s="85">
        <f t="shared" si="13"/>
        <v>0</v>
      </c>
    </row>
    <row r="146" spans="1:9">
      <c r="A146" s="209" t="str">
        <f>$M$139&amp;" "&amp;A121</f>
        <v>PRODUCTO 3.</v>
      </c>
      <c r="B146" s="209"/>
      <c r="C146" s="209"/>
      <c r="D146" s="209"/>
      <c r="E146" s="206"/>
      <c r="F146" s="206"/>
      <c r="G146" s="206"/>
      <c r="H146" s="206"/>
      <c r="I146" s="206"/>
    </row>
    <row r="147" spans="1:9">
      <c r="A147" s="179" t="s">
        <v>76</v>
      </c>
      <c r="B147" s="179"/>
      <c r="C147" s="179"/>
      <c r="D147" s="179"/>
      <c r="E147" s="95">
        <f>E70</f>
        <v>0</v>
      </c>
      <c r="F147" s="95">
        <f>E147*(1+$K$67)</f>
        <v>0</v>
      </c>
      <c r="G147" s="95">
        <f>F147*(1+$K$67)</f>
        <v>0</v>
      </c>
      <c r="H147" s="95">
        <f>G147*(1+$K$67)</f>
        <v>0</v>
      </c>
      <c r="I147" s="95">
        <f>H147*(1+$K$67)</f>
        <v>0</v>
      </c>
    </row>
    <row r="148" spans="1:9">
      <c r="A148" s="179" t="s">
        <v>77</v>
      </c>
      <c r="B148" s="179"/>
      <c r="C148" s="179"/>
      <c r="D148" s="179"/>
      <c r="E148" s="84">
        <f>F113</f>
        <v>0</v>
      </c>
      <c r="F148" s="84">
        <f>D121</f>
        <v>0</v>
      </c>
      <c r="G148" s="84">
        <f>F121</f>
        <v>0</v>
      </c>
      <c r="H148" s="84">
        <f>H121</f>
        <v>0</v>
      </c>
      <c r="I148" s="84">
        <f>J121</f>
        <v>0</v>
      </c>
    </row>
    <row r="149" spans="1:9">
      <c r="A149" s="179" t="s">
        <v>78</v>
      </c>
      <c r="B149" s="179"/>
      <c r="C149" s="179"/>
      <c r="D149" s="179"/>
      <c r="E149" s="85">
        <f>E147*E148</f>
        <v>0</v>
      </c>
      <c r="F149" s="85">
        <f t="shared" ref="F149:I149" si="14">F147*F148</f>
        <v>0</v>
      </c>
      <c r="G149" s="85">
        <f t="shared" si="14"/>
        <v>0</v>
      </c>
      <c r="H149" s="85">
        <f t="shared" si="14"/>
        <v>0</v>
      </c>
      <c r="I149" s="85">
        <f t="shared" si="14"/>
        <v>0</v>
      </c>
    </row>
    <row r="150" spans="1:9">
      <c r="A150" s="209" t="str">
        <f>$M$139&amp;" "&amp;A122</f>
        <v xml:space="preserve">PRODUCTO 4. </v>
      </c>
      <c r="B150" s="209"/>
      <c r="C150" s="209"/>
      <c r="D150" s="209"/>
      <c r="E150" s="206"/>
      <c r="F150" s="206"/>
      <c r="G150" s="206"/>
      <c r="H150" s="206"/>
      <c r="I150" s="206"/>
    </row>
    <row r="151" spans="1:9">
      <c r="A151" s="179" t="s">
        <v>76</v>
      </c>
      <c r="B151" s="179"/>
      <c r="C151" s="179"/>
      <c r="D151" s="179"/>
      <c r="E151" s="95">
        <f>E71</f>
        <v>0</v>
      </c>
      <c r="F151" s="95">
        <f>E151*(1+$K$67)</f>
        <v>0</v>
      </c>
      <c r="G151" s="95">
        <f>F151*(1+$K$67)</f>
        <v>0</v>
      </c>
      <c r="H151" s="95">
        <f>G151*(1+$K$67)</f>
        <v>0</v>
      </c>
      <c r="I151" s="95">
        <f>H151*(1+$K$67)</f>
        <v>0</v>
      </c>
    </row>
    <row r="152" spans="1:9">
      <c r="A152" s="179" t="s">
        <v>77</v>
      </c>
      <c r="B152" s="179"/>
      <c r="C152" s="179"/>
      <c r="D152" s="179"/>
      <c r="E152" s="84">
        <f>F114</f>
        <v>0</v>
      </c>
      <c r="F152" s="84">
        <f>D122</f>
        <v>0</v>
      </c>
      <c r="G152" s="84">
        <f>F122</f>
        <v>0</v>
      </c>
      <c r="H152" s="84">
        <f>H122</f>
        <v>0</v>
      </c>
      <c r="I152" s="84">
        <f>J122</f>
        <v>0</v>
      </c>
    </row>
    <row r="153" spans="1:9">
      <c r="A153" s="179" t="s">
        <v>78</v>
      </c>
      <c r="B153" s="179"/>
      <c r="C153" s="179"/>
      <c r="D153" s="179"/>
      <c r="E153" s="85">
        <f>E151*E152</f>
        <v>0</v>
      </c>
      <c r="F153" s="85">
        <f t="shared" ref="F153:I153" si="15">F151*F152</f>
        <v>0</v>
      </c>
      <c r="G153" s="85">
        <f t="shared" si="15"/>
        <v>0</v>
      </c>
      <c r="H153" s="85">
        <f t="shared" si="15"/>
        <v>0</v>
      </c>
      <c r="I153" s="85">
        <f t="shared" si="15"/>
        <v>0</v>
      </c>
    </row>
    <row r="154" spans="1:9">
      <c r="A154" s="209" t="str">
        <f>$M$139&amp;" "&amp;A123</f>
        <v>PRODUCTO 5.</v>
      </c>
      <c r="B154" s="209"/>
      <c r="C154" s="209"/>
      <c r="D154" s="209"/>
      <c r="E154" s="206"/>
      <c r="F154" s="206"/>
      <c r="G154" s="206"/>
      <c r="H154" s="206"/>
      <c r="I154" s="206"/>
    </row>
    <row r="155" spans="1:9">
      <c r="A155" s="179" t="s">
        <v>76</v>
      </c>
      <c r="B155" s="179"/>
      <c r="C155" s="179"/>
      <c r="D155" s="179"/>
      <c r="E155" s="95">
        <f>E72</f>
        <v>0</v>
      </c>
      <c r="F155" s="95">
        <f>E155*(1+$K$67)</f>
        <v>0</v>
      </c>
      <c r="G155" s="95">
        <f>F155*(1+$K$67)</f>
        <v>0</v>
      </c>
      <c r="H155" s="95">
        <f>G155*(1+$K$67)</f>
        <v>0</v>
      </c>
      <c r="I155" s="95">
        <f>H155*(1+$K$67)</f>
        <v>0</v>
      </c>
    </row>
    <row r="156" spans="1:9">
      <c r="A156" s="179" t="s">
        <v>77</v>
      </c>
      <c r="B156" s="179"/>
      <c r="C156" s="179"/>
      <c r="D156" s="179"/>
      <c r="E156" s="84">
        <f>F115</f>
        <v>0</v>
      </c>
      <c r="F156" s="84">
        <f>D123</f>
        <v>0</v>
      </c>
      <c r="G156" s="84">
        <f>F123</f>
        <v>0</v>
      </c>
      <c r="H156" s="84">
        <f>H123</f>
        <v>0</v>
      </c>
      <c r="I156" s="84">
        <f>J123</f>
        <v>0</v>
      </c>
    </row>
    <row r="157" spans="1:9">
      <c r="A157" s="179" t="s">
        <v>78</v>
      </c>
      <c r="B157" s="179"/>
      <c r="C157" s="179"/>
      <c r="D157" s="179"/>
      <c r="E157" s="85">
        <f>E155*E156</f>
        <v>0</v>
      </c>
      <c r="F157" s="85">
        <f t="shared" ref="F157:I157" si="16">F155*F156</f>
        <v>0</v>
      </c>
      <c r="G157" s="85">
        <f t="shared" si="16"/>
        <v>0</v>
      </c>
      <c r="H157" s="85">
        <f t="shared" si="16"/>
        <v>0</v>
      </c>
      <c r="I157" s="85">
        <f t="shared" si="16"/>
        <v>0</v>
      </c>
    </row>
    <row r="158" spans="1:9">
      <c r="A158" s="206"/>
      <c r="B158" s="206"/>
      <c r="C158" s="206"/>
      <c r="D158" s="206"/>
      <c r="E158" s="206"/>
      <c r="F158" s="206"/>
      <c r="G158" s="206"/>
      <c r="H158" s="206"/>
      <c r="I158" s="206"/>
    </row>
    <row r="159" spans="1:9">
      <c r="A159" s="226" t="s">
        <v>80</v>
      </c>
      <c r="B159" s="226"/>
      <c r="C159" s="226"/>
      <c r="D159" s="226"/>
      <c r="E159" s="84">
        <f>E141+E145+E149+E153+E157</f>
        <v>0</v>
      </c>
      <c r="F159" s="84">
        <f>F141+F145+F149+F153+F157</f>
        <v>0</v>
      </c>
      <c r="G159" s="84">
        <f>G141+G145+G149+G153+G157</f>
        <v>0</v>
      </c>
      <c r="H159" s="84">
        <f>H141+H145+H149+H153+H157</f>
        <v>0</v>
      </c>
      <c r="I159" s="84">
        <f>I141+I145+I149+I153+I157</f>
        <v>0</v>
      </c>
    </row>
    <row r="160" spans="1:9">
      <c r="A160" s="226" t="s">
        <v>399</v>
      </c>
      <c r="B160" s="226"/>
      <c r="C160" s="226"/>
      <c r="D160" s="226"/>
      <c r="E160" s="84">
        <f>'Anexo 2'!E107</f>
        <v>0</v>
      </c>
      <c r="F160" s="84">
        <f>'Anexo 2'!F107</f>
        <v>0</v>
      </c>
      <c r="G160" s="84">
        <f>'Anexo 2'!G107</f>
        <v>0</v>
      </c>
      <c r="H160" s="84">
        <f>'Anexo 2'!H107</f>
        <v>0</v>
      </c>
      <c r="I160" s="84">
        <f>'Anexo 2'!I107</f>
        <v>0</v>
      </c>
    </row>
    <row r="161" spans="1:11">
      <c r="A161" s="166" t="s">
        <v>79</v>
      </c>
      <c r="B161" s="167"/>
      <c r="C161" s="167"/>
      <c r="D161" s="168"/>
      <c r="E161" s="85">
        <f>SUM(E159:E160)</f>
        <v>0</v>
      </c>
      <c r="F161" s="85">
        <f t="shared" ref="F161:I161" si="17">SUM(F159:F160)</f>
        <v>0</v>
      </c>
      <c r="G161" s="85">
        <f t="shared" si="17"/>
        <v>0</v>
      </c>
      <c r="H161" s="85">
        <f t="shared" si="17"/>
        <v>0</v>
      </c>
      <c r="I161" s="85">
        <f t="shared" si="17"/>
        <v>0</v>
      </c>
    </row>
    <row r="163" spans="1:11">
      <c r="A163" s="156" t="s">
        <v>81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</row>
    <row r="165" spans="1:11">
      <c r="A165" s="172" t="s">
        <v>282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69.95" customHeight="1">
      <c r="A166" s="196"/>
      <c r="B166" s="197"/>
      <c r="C166" s="197"/>
      <c r="D166" s="197"/>
      <c r="E166" s="197"/>
      <c r="F166" s="197"/>
      <c r="G166" s="197"/>
      <c r="H166" s="197"/>
      <c r="I166" s="197"/>
      <c r="J166" s="197"/>
      <c r="K166" s="198"/>
    </row>
    <row r="167" spans="1:11" s="10" customForma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172" t="s">
        <v>283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70" spans="1:11">
      <c r="A170" s="184" t="s">
        <v>82</v>
      </c>
      <c r="B170" s="184"/>
      <c r="C170" s="184"/>
      <c r="D170" s="205" t="str">
        <f>A138</f>
        <v xml:space="preserve">PRODUCTO 1. </v>
      </c>
      <c r="E170" s="205"/>
      <c r="F170" s="205"/>
      <c r="G170" s="205"/>
      <c r="H170" s="205"/>
      <c r="I170" s="205"/>
    </row>
    <row r="171" spans="1:11" ht="30">
      <c r="A171" s="184"/>
      <c r="B171" s="184"/>
      <c r="C171" s="184"/>
      <c r="D171" s="16" t="s">
        <v>83</v>
      </c>
      <c r="E171" s="16" t="s">
        <v>84</v>
      </c>
      <c r="F171" s="16" t="s">
        <v>88</v>
      </c>
      <c r="G171" s="158" t="s">
        <v>85</v>
      </c>
      <c r="H171" s="162"/>
      <c r="I171" s="159"/>
    </row>
    <row r="172" spans="1:11" ht="20.100000000000001" customHeight="1">
      <c r="A172" s="176"/>
      <c r="B172" s="176"/>
      <c r="C172" s="176"/>
      <c r="D172" s="86"/>
      <c r="E172" s="66"/>
      <c r="F172" s="109"/>
      <c r="G172" s="176"/>
      <c r="H172" s="176"/>
      <c r="I172" s="176"/>
      <c r="J172" s="108"/>
    </row>
    <row r="173" spans="1:11" ht="20.100000000000001" customHeight="1">
      <c r="A173" s="176"/>
      <c r="B173" s="176"/>
      <c r="C173" s="176"/>
      <c r="D173" s="86"/>
      <c r="E173" s="66"/>
      <c r="F173" s="109"/>
      <c r="G173" s="176"/>
      <c r="H173" s="176"/>
      <c r="I173" s="176"/>
      <c r="J173" s="108"/>
    </row>
    <row r="174" spans="1:11" ht="20.100000000000001" customHeight="1">
      <c r="A174" s="176"/>
      <c r="B174" s="176"/>
      <c r="C174" s="176"/>
      <c r="D174" s="86"/>
      <c r="E174" s="66"/>
      <c r="F174" s="109"/>
      <c r="G174" s="176"/>
      <c r="H174" s="176"/>
      <c r="I174" s="176"/>
      <c r="J174" s="108"/>
    </row>
    <row r="175" spans="1:11" ht="20.100000000000001" customHeight="1">
      <c r="A175" s="176"/>
      <c r="B175" s="176"/>
      <c r="C175" s="176"/>
      <c r="D175" s="86"/>
      <c r="E175" s="66"/>
      <c r="F175" s="109"/>
      <c r="G175" s="176"/>
      <c r="H175" s="176"/>
      <c r="I175" s="176"/>
      <c r="J175" s="108"/>
    </row>
    <row r="176" spans="1:11" ht="20.100000000000001" customHeight="1">
      <c r="A176" s="176"/>
      <c r="B176" s="176"/>
      <c r="C176" s="176"/>
      <c r="D176" s="86"/>
      <c r="E176" s="66"/>
      <c r="F176" s="109"/>
      <c r="G176" s="176"/>
      <c r="H176" s="176"/>
      <c r="I176" s="176"/>
      <c r="J176" s="108"/>
    </row>
    <row r="177" spans="1:9" ht="15" customHeight="1">
      <c r="A177" s="184" t="s">
        <v>82</v>
      </c>
      <c r="B177" s="184"/>
      <c r="C177" s="184"/>
      <c r="D177" s="205" t="str">
        <f>A142</f>
        <v xml:space="preserve">PRODUCTO 2. </v>
      </c>
      <c r="E177" s="205"/>
      <c r="F177" s="205"/>
      <c r="G177" s="205"/>
      <c r="H177" s="205"/>
      <c r="I177" s="205"/>
    </row>
    <row r="178" spans="1:9" ht="30" customHeight="1">
      <c r="A178" s="184"/>
      <c r="B178" s="184"/>
      <c r="C178" s="184"/>
      <c r="D178" s="16" t="s">
        <v>83</v>
      </c>
      <c r="E178" s="16" t="s">
        <v>84</v>
      </c>
      <c r="F178" s="16" t="s">
        <v>88</v>
      </c>
      <c r="G178" s="158" t="s">
        <v>85</v>
      </c>
      <c r="H178" s="162"/>
      <c r="I178" s="159"/>
    </row>
    <row r="179" spans="1:9">
      <c r="A179" s="176"/>
      <c r="B179" s="176"/>
      <c r="C179" s="176"/>
      <c r="D179" s="86"/>
      <c r="E179" s="66"/>
      <c r="F179" s="109"/>
      <c r="G179" s="176"/>
      <c r="H179" s="176"/>
      <c r="I179" s="176"/>
    </row>
    <row r="180" spans="1:9">
      <c r="A180" s="176"/>
      <c r="B180" s="176"/>
      <c r="C180" s="176"/>
      <c r="D180" s="86"/>
      <c r="E180" s="66"/>
      <c r="F180" s="109"/>
      <c r="G180" s="176"/>
      <c r="H180" s="176"/>
      <c r="I180" s="176"/>
    </row>
    <row r="181" spans="1:9">
      <c r="A181" s="176"/>
      <c r="B181" s="176"/>
      <c r="C181" s="176"/>
      <c r="D181" s="65"/>
      <c r="E181" s="66"/>
      <c r="F181" s="109"/>
      <c r="G181" s="176"/>
      <c r="H181" s="176"/>
      <c r="I181" s="176"/>
    </row>
    <row r="182" spans="1:9">
      <c r="A182" s="176"/>
      <c r="B182" s="176"/>
      <c r="C182" s="176"/>
      <c r="D182" s="65"/>
      <c r="E182" s="66"/>
      <c r="F182" s="109"/>
      <c r="G182" s="176"/>
      <c r="H182" s="176"/>
      <c r="I182" s="176"/>
    </row>
    <row r="183" spans="1:9">
      <c r="A183" s="176"/>
      <c r="B183" s="176"/>
      <c r="C183" s="176"/>
      <c r="D183" s="65"/>
      <c r="E183" s="66"/>
      <c r="F183" s="109"/>
      <c r="G183" s="176"/>
      <c r="H183" s="176"/>
      <c r="I183" s="176"/>
    </row>
    <row r="184" spans="1:9" ht="15" customHeight="1">
      <c r="A184" s="184" t="s">
        <v>82</v>
      </c>
      <c r="B184" s="184"/>
      <c r="C184" s="184"/>
      <c r="D184" s="205" t="str">
        <f>A146</f>
        <v>PRODUCTO 3.</v>
      </c>
      <c r="E184" s="205"/>
      <c r="F184" s="205"/>
      <c r="G184" s="205"/>
      <c r="H184" s="205"/>
      <c r="I184" s="205"/>
    </row>
    <row r="185" spans="1:9" ht="30" customHeight="1">
      <c r="A185" s="184"/>
      <c r="B185" s="184"/>
      <c r="C185" s="184"/>
      <c r="D185" s="16" t="s">
        <v>83</v>
      </c>
      <c r="E185" s="16" t="s">
        <v>84</v>
      </c>
      <c r="F185" s="16" t="s">
        <v>88</v>
      </c>
      <c r="G185" s="158" t="s">
        <v>85</v>
      </c>
      <c r="H185" s="162"/>
      <c r="I185" s="159"/>
    </row>
    <row r="186" spans="1:9">
      <c r="A186" s="176"/>
      <c r="B186" s="176"/>
      <c r="C186" s="176"/>
      <c r="D186" s="86"/>
      <c r="E186" s="66"/>
      <c r="F186" s="109"/>
      <c r="G186" s="176"/>
      <c r="H186" s="176"/>
      <c r="I186" s="176"/>
    </row>
    <row r="187" spans="1:9">
      <c r="A187" s="176"/>
      <c r="B187" s="176"/>
      <c r="C187" s="176"/>
      <c r="D187" s="86"/>
      <c r="E187" s="66"/>
      <c r="F187" s="109"/>
      <c r="G187" s="176"/>
      <c r="H187" s="176"/>
      <c r="I187" s="176"/>
    </row>
    <row r="188" spans="1:9">
      <c r="A188" s="176"/>
      <c r="B188" s="176"/>
      <c r="C188" s="176"/>
      <c r="D188" s="86"/>
      <c r="E188" s="66"/>
      <c r="F188" s="109"/>
      <c r="G188" s="176"/>
      <c r="H188" s="176"/>
      <c r="I188" s="176"/>
    </row>
    <row r="189" spans="1:9">
      <c r="A189" s="176"/>
      <c r="B189" s="176"/>
      <c r="C189" s="176"/>
      <c r="D189" s="86"/>
      <c r="E189" s="66"/>
      <c r="F189" s="109"/>
      <c r="G189" s="176"/>
      <c r="H189" s="176"/>
      <c r="I189" s="176"/>
    </row>
    <row r="190" spans="1:9">
      <c r="A190" s="176"/>
      <c r="B190" s="176"/>
      <c r="C190" s="176"/>
      <c r="D190" s="65"/>
      <c r="E190" s="66"/>
      <c r="F190" s="109"/>
      <c r="G190" s="176"/>
      <c r="H190" s="176"/>
      <c r="I190" s="176"/>
    </row>
    <row r="191" spans="1:9" ht="15" customHeight="1">
      <c r="A191" s="184" t="s">
        <v>82</v>
      </c>
      <c r="B191" s="184"/>
      <c r="C191" s="184"/>
      <c r="D191" s="205" t="str">
        <f>A150</f>
        <v xml:space="preserve">PRODUCTO 4. </v>
      </c>
      <c r="E191" s="205"/>
      <c r="F191" s="205"/>
      <c r="G191" s="205"/>
      <c r="H191" s="205"/>
      <c r="I191" s="205"/>
    </row>
    <row r="192" spans="1:9" ht="30" customHeight="1">
      <c r="A192" s="184"/>
      <c r="B192" s="184"/>
      <c r="C192" s="184"/>
      <c r="D192" s="16" t="s">
        <v>83</v>
      </c>
      <c r="E192" s="16" t="s">
        <v>84</v>
      </c>
      <c r="F192" s="16" t="s">
        <v>88</v>
      </c>
      <c r="G192" s="158" t="s">
        <v>85</v>
      </c>
      <c r="H192" s="162"/>
      <c r="I192" s="159"/>
    </row>
    <row r="193" spans="1:11">
      <c r="A193" s="176"/>
      <c r="B193" s="176"/>
      <c r="C193" s="176"/>
      <c r="D193" s="86"/>
      <c r="E193" s="66"/>
      <c r="F193" s="109"/>
      <c r="G193" s="176"/>
      <c r="H193" s="176"/>
      <c r="I193" s="176"/>
    </row>
    <row r="194" spans="1:11">
      <c r="A194" s="176"/>
      <c r="B194" s="176"/>
      <c r="C194" s="176"/>
      <c r="D194" s="86"/>
      <c r="E194" s="66"/>
      <c r="F194" s="109"/>
      <c r="G194" s="176"/>
      <c r="H194" s="176"/>
      <c r="I194" s="176"/>
    </row>
    <row r="195" spans="1:11">
      <c r="A195" s="176"/>
      <c r="B195" s="176"/>
      <c r="C195" s="176"/>
      <c r="D195" s="86"/>
      <c r="E195" s="66"/>
      <c r="F195" s="109"/>
      <c r="G195" s="176"/>
      <c r="H195" s="176"/>
      <c r="I195" s="176"/>
    </row>
    <row r="196" spans="1:11">
      <c r="A196" s="176"/>
      <c r="B196" s="176"/>
      <c r="C196" s="176"/>
      <c r="D196" s="86"/>
      <c r="E196" s="66"/>
      <c r="F196" s="109"/>
      <c r="G196" s="176"/>
      <c r="H196" s="176"/>
      <c r="I196" s="176"/>
    </row>
    <row r="197" spans="1:11">
      <c r="A197" s="176"/>
      <c r="B197" s="176"/>
      <c r="C197" s="176"/>
      <c r="D197" s="65"/>
      <c r="E197" s="66"/>
      <c r="F197" s="109"/>
      <c r="G197" s="176"/>
      <c r="H197" s="176"/>
      <c r="I197" s="176"/>
    </row>
    <row r="198" spans="1:11" ht="15" customHeight="1">
      <c r="A198" s="184" t="s">
        <v>82</v>
      </c>
      <c r="B198" s="184"/>
      <c r="C198" s="184"/>
      <c r="D198" s="205" t="str">
        <f>A154</f>
        <v>PRODUCTO 5.</v>
      </c>
      <c r="E198" s="205"/>
      <c r="F198" s="205"/>
      <c r="G198" s="205"/>
      <c r="H198" s="205"/>
      <c r="I198" s="205"/>
    </row>
    <row r="199" spans="1:11" ht="30" customHeight="1">
      <c r="A199" s="184"/>
      <c r="B199" s="184"/>
      <c r="C199" s="184"/>
      <c r="D199" s="16" t="s">
        <v>83</v>
      </c>
      <c r="E199" s="16" t="s">
        <v>84</v>
      </c>
      <c r="F199" s="16" t="s">
        <v>88</v>
      </c>
      <c r="G199" s="158" t="s">
        <v>85</v>
      </c>
      <c r="H199" s="162"/>
      <c r="I199" s="159"/>
    </row>
    <row r="200" spans="1:11">
      <c r="A200" s="176"/>
      <c r="B200" s="176"/>
      <c r="C200" s="176"/>
      <c r="D200" s="86"/>
      <c r="E200" s="66"/>
      <c r="F200" s="109"/>
      <c r="G200" s="176"/>
      <c r="H200" s="176"/>
      <c r="I200" s="176"/>
    </row>
    <row r="201" spans="1:11">
      <c r="A201" s="176"/>
      <c r="B201" s="176"/>
      <c r="C201" s="176"/>
      <c r="D201" s="86"/>
      <c r="E201" s="66"/>
      <c r="F201" s="109"/>
      <c r="G201" s="176"/>
      <c r="H201" s="176"/>
      <c r="I201" s="176"/>
    </row>
    <row r="202" spans="1:11">
      <c r="A202" s="176"/>
      <c r="B202" s="176"/>
      <c r="C202" s="176"/>
      <c r="D202" s="86"/>
      <c r="E202" s="66"/>
      <c r="F202" s="109"/>
      <c r="G202" s="176"/>
      <c r="H202" s="176"/>
      <c r="I202" s="176"/>
    </row>
    <row r="203" spans="1:11">
      <c r="A203" s="176"/>
      <c r="B203" s="176"/>
      <c r="C203" s="176"/>
      <c r="D203" s="65"/>
      <c r="E203" s="66"/>
      <c r="F203" s="109"/>
      <c r="G203" s="176"/>
      <c r="H203" s="176"/>
      <c r="I203" s="176"/>
    </row>
    <row r="204" spans="1:11">
      <c r="A204" s="176"/>
      <c r="B204" s="176"/>
      <c r="C204" s="176"/>
      <c r="D204" s="65"/>
      <c r="E204" s="66"/>
      <c r="F204" s="109"/>
      <c r="G204" s="176"/>
      <c r="H204" s="176"/>
      <c r="I204" s="176"/>
    </row>
    <row r="205" spans="1:11">
      <c r="A205" s="1" t="s">
        <v>302</v>
      </c>
    </row>
    <row r="207" spans="1:11">
      <c r="A207" s="172" t="s">
        <v>284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</row>
    <row r="209" spans="1:13">
      <c r="A209" s="179" t="s">
        <v>86</v>
      </c>
      <c r="B209" s="179"/>
      <c r="C209" s="179"/>
      <c r="D209" s="179"/>
      <c r="E209" s="179"/>
      <c r="F209" s="179"/>
      <c r="G209" s="68"/>
    </row>
    <row r="210" spans="1:13">
      <c r="A210" s="179" t="s">
        <v>87</v>
      </c>
      <c r="B210" s="179"/>
      <c r="C210" s="179"/>
      <c r="D210" s="179"/>
      <c r="E210" s="179"/>
      <c r="F210" s="179"/>
      <c r="G210" s="68"/>
    </row>
    <row r="212" spans="1:13" s="20" customFormat="1" ht="30">
      <c r="A212" s="184" t="str">
        <f>D170</f>
        <v xml:space="preserve">PRODUCTO 1. </v>
      </c>
      <c r="B212" s="184"/>
      <c r="C212" s="184"/>
      <c r="D212" s="16" t="s">
        <v>285</v>
      </c>
      <c r="E212" s="16" t="s">
        <v>90</v>
      </c>
      <c r="F212" s="184" t="s">
        <v>89</v>
      </c>
      <c r="G212" s="184"/>
      <c r="H212" s="16" t="s">
        <v>56</v>
      </c>
      <c r="I212" s="16" t="s">
        <v>57</v>
      </c>
      <c r="J212" s="16" t="s">
        <v>58</v>
      </c>
      <c r="K212" s="16" t="s">
        <v>60</v>
      </c>
    </row>
    <row r="213" spans="1:13">
      <c r="A213" s="203">
        <f>A172</f>
        <v>0</v>
      </c>
      <c r="B213" s="203"/>
      <c r="C213" s="203"/>
      <c r="D213" s="36">
        <f>D172*$D$68*(1+$G$210)/(1-$G$209)</f>
        <v>0</v>
      </c>
      <c r="E213" s="36">
        <f>D213*12</f>
        <v>0</v>
      </c>
      <c r="F213" s="204">
        <f>E213*F172</f>
        <v>0</v>
      </c>
      <c r="G213" s="204"/>
      <c r="H213" s="87">
        <f>(E213*(1+$K$67))*(1+$C$117)*$F$172</f>
        <v>0</v>
      </c>
      <c r="I213" s="87">
        <f>(E213*(1+$K$67)*(1+$K$67))*(1+$C$117)*(1+$C$117)*$F$172</f>
        <v>0</v>
      </c>
      <c r="J213" s="87">
        <f>E213*(1+$K$67)*(1+$K$67)*(1+$K$67)*(1+$C$117)*(1+$C$117)*(1+$C$117)*$F$172</f>
        <v>0</v>
      </c>
      <c r="K213" s="87">
        <f>E213*(1+$K$67)*(1+$K$67)*(1+$K$67)*(1+$K$67)*(1+$C$117)*(1+$C$117)*(1+$C$117)*(1+$C$117)*$F$172</f>
        <v>0</v>
      </c>
      <c r="M213" t="s">
        <v>296</v>
      </c>
    </row>
    <row r="214" spans="1:13">
      <c r="A214" s="203">
        <f>A173</f>
        <v>0</v>
      </c>
      <c r="B214" s="203"/>
      <c r="C214" s="203"/>
      <c r="D214" s="36">
        <f>D173*$D$68*(1+$G$210)/(1-$G$209)</f>
        <v>0</v>
      </c>
      <c r="E214" s="36">
        <f t="shared" ref="E214:E217" si="18">D214*12</f>
        <v>0</v>
      </c>
      <c r="F214" s="204">
        <f>E214*F173</f>
        <v>0</v>
      </c>
      <c r="G214" s="204"/>
      <c r="H214" s="87">
        <f>(E214*(1+$K$67))*(1+$C$117)*$F$173</f>
        <v>0</v>
      </c>
      <c r="I214" s="87">
        <f>(E214*(1+$K$67)*(1+$K$67))*(1+$C$117)*(1+$C$117)*$F$173</f>
        <v>0</v>
      </c>
      <c r="J214" s="87">
        <f>E214*(1+$K$67)*(1+$K$67)*(1+$K$67)*(1+$C$117)*(1+$C$117)*(1+$C$117)*$F$173</f>
        <v>0</v>
      </c>
      <c r="K214" s="87">
        <f>E214*(1+$K$67)*(1+$K$67)*(1+$K$67)*(1+$K$67)*(1+$C$117)*(1+$C$117)*(1+$C$117)*(1+$C$117)*$F$173</f>
        <v>0</v>
      </c>
    </row>
    <row r="215" spans="1:13">
      <c r="A215" s="203">
        <f>A174</f>
        <v>0</v>
      </c>
      <c r="B215" s="203"/>
      <c r="C215" s="203"/>
      <c r="D215" s="36">
        <f>D174*$D$68*(1+$G$210)/(1-$G$209)</f>
        <v>0</v>
      </c>
      <c r="E215" s="36">
        <f t="shared" si="18"/>
        <v>0</v>
      </c>
      <c r="F215" s="204">
        <f>E215*F174</f>
        <v>0</v>
      </c>
      <c r="G215" s="204"/>
      <c r="H215" s="87">
        <f>(E215*(1+$K$67))*(1+$C$117)*$F$174</f>
        <v>0</v>
      </c>
      <c r="I215" s="87">
        <f>(E215*(1+$K$67)*(1+$K$67))*(1+$C$117)*(1+$C$117)*$F$174</f>
        <v>0</v>
      </c>
      <c r="J215" s="87">
        <f>E215*(1+$K$67)*(1+$K$67)*(1+$K$67)*(1+$C$117)*(1+$C$117)*(1+$C$117)*$F$174</f>
        <v>0</v>
      </c>
      <c r="K215" s="87">
        <f>E215*(1+$K$67)*(1+$K$67)*(1+$K$67)*(1+$K$67)*(1+$C$117)*(1+$C$117)*(1+$C$117)*(1+$C$117)*$F$174</f>
        <v>0</v>
      </c>
    </row>
    <row r="216" spans="1:13">
      <c r="A216" s="203">
        <f>A175</f>
        <v>0</v>
      </c>
      <c r="B216" s="203"/>
      <c r="C216" s="203"/>
      <c r="D216" s="36">
        <f>D175*$D$68*(1+$G$210)/(1-$G$209)</f>
        <v>0</v>
      </c>
      <c r="E216" s="36">
        <f t="shared" si="18"/>
        <v>0</v>
      </c>
      <c r="F216" s="204">
        <f>E216*F175</f>
        <v>0</v>
      </c>
      <c r="G216" s="204"/>
      <c r="H216" s="87">
        <f>(E216*(1+$K$67))*(1+$C$117)*$F$175</f>
        <v>0</v>
      </c>
      <c r="I216" s="87">
        <f>(E216*(1+$K$67)*(1+$K$67))*(1+$C$117)*(1+$C$117)*$F$175</f>
        <v>0</v>
      </c>
      <c r="J216" s="87">
        <f>E216*(1+$K$67)*(1+$K$67)*(1+$K$67)*(1+$C$117)*(1+$C$117)*(1+$C$117)*$F$175</f>
        <v>0</v>
      </c>
      <c r="K216" s="87">
        <f>E216*(1+$K$67)*(1+$K$67)*(1+$K$67)*(1+$K$67)*(1+$C$117)*(1+$C$117)*(1+$C$117)*(1+$C$117)*$F$175</f>
        <v>0</v>
      </c>
    </row>
    <row r="217" spans="1:13">
      <c r="A217" s="203">
        <f>A176</f>
        <v>0</v>
      </c>
      <c r="B217" s="203"/>
      <c r="C217" s="203"/>
      <c r="D217" s="36">
        <f>D176*$D$68*(1+$G$210)/(1-$G$209)</f>
        <v>0</v>
      </c>
      <c r="E217" s="36">
        <f t="shared" si="18"/>
        <v>0</v>
      </c>
      <c r="F217" s="204">
        <f>E217*F176</f>
        <v>0</v>
      </c>
      <c r="G217" s="204"/>
      <c r="H217" s="87">
        <f>(E217*(1+$K$67))*(1+$C$117)*$F$176</f>
        <v>0</v>
      </c>
      <c r="I217" s="87">
        <f>(E217*(1+$K$67)*(1+$K$67))*(1+$C$117)*(1+$C$117)*$F$176</f>
        <v>0</v>
      </c>
      <c r="J217" s="87">
        <f>E217*(1+$K$67)*(1+$K$67)*(1+$K$67)*(1+$C$117)*(1+$C$117)*(1+$C$117)*$F$176</f>
        <v>0</v>
      </c>
      <c r="K217" s="87">
        <f>E217*(1+$K$67)*(1+$K$67)*(1+$K$67)*(1+$K$67)*(1+$C$117)*(1+$C$117)*(1+$C$117)*(1+$C$117)*$F$176</f>
        <v>0</v>
      </c>
    </row>
    <row r="218" spans="1:13" s="5" customFormat="1">
      <c r="A218" s="181" t="str">
        <f>$M$213&amp;" "&amp;A212</f>
        <v xml:space="preserve">Costo Total PRODUCTO 1. </v>
      </c>
      <c r="B218" s="181"/>
      <c r="C218" s="181"/>
      <c r="D218" s="181"/>
      <c r="E218" s="181"/>
      <c r="F218" s="199">
        <f t="shared" ref="F218" si="19">SUM(F213:G217)</f>
        <v>0</v>
      </c>
      <c r="G218" s="199"/>
      <c r="H218" s="88">
        <f>SUM(H213:H217)</f>
        <v>0</v>
      </c>
      <c r="I218" s="88">
        <f t="shared" ref="I218:K218" si="20">SUM(I213:I217)</f>
        <v>0</v>
      </c>
      <c r="J218" s="88">
        <f t="shared" si="20"/>
        <v>0</v>
      </c>
      <c r="K218" s="88">
        <f t="shared" si="20"/>
        <v>0</v>
      </c>
    </row>
    <row r="219" spans="1:13" s="20" customFormat="1" ht="30">
      <c r="A219" s="184" t="str">
        <f>D177</f>
        <v xml:space="preserve">PRODUCTO 2. </v>
      </c>
      <c r="B219" s="184"/>
      <c r="C219" s="184"/>
      <c r="D219" s="16" t="s">
        <v>285</v>
      </c>
      <c r="E219" s="16" t="s">
        <v>90</v>
      </c>
      <c r="F219" s="184" t="s">
        <v>89</v>
      </c>
      <c r="G219" s="184"/>
      <c r="H219" s="16" t="s">
        <v>56</v>
      </c>
      <c r="I219" s="16" t="s">
        <v>57</v>
      </c>
      <c r="J219" s="16" t="s">
        <v>58</v>
      </c>
      <c r="K219" s="16" t="s">
        <v>60</v>
      </c>
    </row>
    <row r="220" spans="1:13">
      <c r="A220" s="203">
        <f>A179</f>
        <v>0</v>
      </c>
      <c r="B220" s="203"/>
      <c r="C220" s="203"/>
      <c r="D220" s="36">
        <f>D179*$D$69*(1+$G$210)/(1-$G$209)</f>
        <v>0</v>
      </c>
      <c r="E220" s="36">
        <f>D220*12</f>
        <v>0</v>
      </c>
      <c r="F220" s="204">
        <f>E220*F179</f>
        <v>0</v>
      </c>
      <c r="G220" s="204"/>
      <c r="H220" s="87">
        <f>E220*(1+$K$67)*(1+$C$117)*$F$179</f>
        <v>0</v>
      </c>
      <c r="I220" s="87">
        <f>E220*(1+$K$67)*(1+$K$67)*(1+$C$117)*(1+$C$117)*$F$179</f>
        <v>0</v>
      </c>
      <c r="J220" s="87">
        <f>E220*(1+$K$67)*(1+$K$67)*(1+$K$67)*(1+$C$117)*(1+$C$117)*(1+$C$117)*$F$179</f>
        <v>0</v>
      </c>
      <c r="K220" s="87">
        <f>E220*(1+$K$67)*(1+$K$67)*(1+$K$67)*(1+$K$67)*(1+$C$117)*(1+$C$117)*(1+$C$117)*(1+$C$117)*$F$179</f>
        <v>0</v>
      </c>
    </row>
    <row r="221" spans="1:13">
      <c r="A221" s="203">
        <f>A180</f>
        <v>0</v>
      </c>
      <c r="B221" s="203"/>
      <c r="C221" s="203"/>
      <c r="D221" s="36">
        <f>D180*$D$69*(1+$G$210)/(1-$G$209)</f>
        <v>0</v>
      </c>
      <c r="E221" s="36">
        <f t="shared" ref="E221:E224" si="21">D221*12</f>
        <v>0</v>
      </c>
      <c r="F221" s="204">
        <f>E221*F180</f>
        <v>0</v>
      </c>
      <c r="G221" s="204"/>
      <c r="H221" s="87">
        <f>E221*(1+$K$67)*(1+$C$117)*$F$180</f>
        <v>0</v>
      </c>
      <c r="I221" s="87">
        <f>E221*(1+$K$67)*(1+$K$67)*(1+$C$117)*(1+$C$117)*$F$180</f>
        <v>0</v>
      </c>
      <c r="J221" s="87">
        <f>E221*(1+$K$67)*(1+$K$67)*(1+$K$67)*(1+$C$117)*(1+$C$117)*(1+$C$117)*$F$180</f>
        <v>0</v>
      </c>
      <c r="K221" s="87">
        <f>E221*(1+$K$67)*(1+$K$67)*(1+$K$67)*(1+$K$67)*(1+$C$117)*(1+$C$117)*(1+$C$117)*(1+$C$117)*$F$180</f>
        <v>0</v>
      </c>
    </row>
    <row r="222" spans="1:13">
      <c r="A222" s="203">
        <f>A181</f>
        <v>0</v>
      </c>
      <c r="B222" s="203"/>
      <c r="C222" s="203"/>
      <c r="D222" s="36">
        <f>D181*$D$69*(1+$G$210)/(1-$G$209)</f>
        <v>0</v>
      </c>
      <c r="E222" s="36">
        <f t="shared" si="21"/>
        <v>0</v>
      </c>
      <c r="F222" s="204">
        <f>E222*F181</f>
        <v>0</v>
      </c>
      <c r="G222" s="204"/>
      <c r="H222" s="87">
        <f>E222*(1+$K$67)*(1+$C$117)*$F$181</f>
        <v>0</v>
      </c>
      <c r="I222" s="87">
        <f>E222*(1+$K$67)*(1+$K$67)*(1+$C$117)*(1+$C$117)*$F$181</f>
        <v>0</v>
      </c>
      <c r="J222" s="87">
        <f>E222*(1+$K$67)*(1+$K$67)*(1+$K$67)*(1+$C$117)*(1+$C$117)*(1+$C$117)*$F$181</f>
        <v>0</v>
      </c>
      <c r="K222" s="87">
        <f>E222*(1+$K$67)*(1+$K$67)*(1+$K$67)*(1+$K$67)*(1+$C$117)*(1+$C$117)*(1+$C$117)*(1+$C$117)*$F$181</f>
        <v>0</v>
      </c>
    </row>
    <row r="223" spans="1:13">
      <c r="A223" s="203">
        <f>A182</f>
        <v>0</v>
      </c>
      <c r="B223" s="203"/>
      <c r="C223" s="203"/>
      <c r="D223" s="36">
        <f>D182*$D$69*(1+$G$210)/(1-$G$209)</f>
        <v>0</v>
      </c>
      <c r="E223" s="36">
        <f t="shared" si="21"/>
        <v>0</v>
      </c>
      <c r="F223" s="204">
        <f>E223*F182</f>
        <v>0</v>
      </c>
      <c r="G223" s="204"/>
      <c r="H223" s="87">
        <f>E223*(1+$K$67)*(1+$C$117)*$F$182</f>
        <v>0</v>
      </c>
      <c r="I223" s="87">
        <f>E223*(1+$K$67)*(1+$K$67)*(1+$C$117)*(1+$C$117)*$F$182</f>
        <v>0</v>
      </c>
      <c r="J223" s="87">
        <f>E223*(1+$K$67)*(1+$K$67)*(1+$K$67)*(1+$C$117)*(1+$C$117)*(1+$C$117)*$F$182</f>
        <v>0</v>
      </c>
      <c r="K223" s="87">
        <f>E223*(1+$K$67)*(1+$K$67)*(1+$K$67)*(1+$K$67)*(1+$C$117)*(1+$C$117)*(1+$C$117)*(1+$C$117)*$F$182</f>
        <v>0</v>
      </c>
    </row>
    <row r="224" spans="1:13">
      <c r="A224" s="203">
        <f>A183</f>
        <v>0</v>
      </c>
      <c r="B224" s="203"/>
      <c r="C224" s="203"/>
      <c r="D224" s="36">
        <f>D183*$D$69*(1+$G$210)/(1-$G$209)</f>
        <v>0</v>
      </c>
      <c r="E224" s="36">
        <f t="shared" si="21"/>
        <v>0</v>
      </c>
      <c r="F224" s="204">
        <f>E224*F183</f>
        <v>0</v>
      </c>
      <c r="G224" s="204"/>
      <c r="H224" s="87">
        <f>E224*(1+$K$67)*(1+$C$117)*$F$183</f>
        <v>0</v>
      </c>
      <c r="I224" s="87">
        <f>E224*(1+$K$67)*(1+$K$67)*(1+$C$117)*(1+$C$117)*$F$183</f>
        <v>0</v>
      </c>
      <c r="J224" s="87">
        <f>E224*(1+$K$67)*(1+$K$67)*(1+$K$67)*(1+$C$117)*(1+$C$117)*(1+$C$117)*$F$183</f>
        <v>0</v>
      </c>
      <c r="K224" s="87">
        <f>E224*(1+$K$67)*(1+$K$67)*(1+$K$67)*(1+$K$67)*(1+$C$117)*(1+$C$117)*(1+$C$117)*(1+$C$117)*$F$183</f>
        <v>0</v>
      </c>
    </row>
    <row r="225" spans="1:11">
      <c r="A225" s="181" t="str">
        <f>$M$213&amp;" "&amp;A219</f>
        <v xml:space="preserve">Costo Total PRODUCTO 2. </v>
      </c>
      <c r="B225" s="181"/>
      <c r="C225" s="181"/>
      <c r="D225" s="181"/>
      <c r="E225" s="181"/>
      <c r="F225" s="199">
        <f t="shared" ref="F225" si="22">SUM(F220:G224)</f>
        <v>0</v>
      </c>
      <c r="G225" s="199"/>
      <c r="H225" s="88">
        <f>SUM(H220:H224)</f>
        <v>0</v>
      </c>
      <c r="I225" s="88">
        <f t="shared" ref="I225" si="23">SUM(I220:I224)</f>
        <v>0</v>
      </c>
      <c r="J225" s="88">
        <f t="shared" ref="J225" si="24">SUM(J220:J224)</f>
        <v>0</v>
      </c>
      <c r="K225" s="88">
        <f t="shared" ref="K225" si="25">SUM(K220:K224)</f>
        <v>0</v>
      </c>
    </row>
    <row r="226" spans="1:11" s="20" customFormat="1" ht="30">
      <c r="A226" s="184" t="str">
        <f>D184</f>
        <v>PRODUCTO 3.</v>
      </c>
      <c r="B226" s="184"/>
      <c r="C226" s="184"/>
      <c r="D226" s="16" t="s">
        <v>285</v>
      </c>
      <c r="E226" s="16" t="s">
        <v>90</v>
      </c>
      <c r="F226" s="184" t="s">
        <v>89</v>
      </c>
      <c r="G226" s="184"/>
      <c r="H226" s="16" t="s">
        <v>56</v>
      </c>
      <c r="I226" s="16" t="s">
        <v>57</v>
      </c>
      <c r="J226" s="16" t="s">
        <v>58</v>
      </c>
      <c r="K226" s="16" t="s">
        <v>60</v>
      </c>
    </row>
    <row r="227" spans="1:11">
      <c r="A227" s="203">
        <f>A186</f>
        <v>0</v>
      </c>
      <c r="B227" s="203"/>
      <c r="C227" s="203"/>
      <c r="D227" s="36">
        <f>D186*$D$70*(1+$G$210)/(1-$G$209)</f>
        <v>0</v>
      </c>
      <c r="E227" s="36">
        <f>D227*12</f>
        <v>0</v>
      </c>
      <c r="F227" s="204">
        <f>E227*F186</f>
        <v>0</v>
      </c>
      <c r="G227" s="204"/>
      <c r="H227" s="87">
        <f>E227*(1+$K$67)*(1+$C$117)*$F$186</f>
        <v>0</v>
      </c>
      <c r="I227" s="87">
        <f>E227*(1+$K$67)*(1+$K$67)*(1+$C$117)*(1+$C$117)*$F$186</f>
        <v>0</v>
      </c>
      <c r="J227" s="87">
        <f>E227*(1+$K$67)*(1+$K$67)*(1+$K$67)*(1+$C$117)*(1+$C$117)*(1+$C$117)*$F$186</f>
        <v>0</v>
      </c>
      <c r="K227" s="87">
        <f>E227*(1+$K$67)*(1+$K$67)*(1+$K$67)*(1+$K$67)*(1+$C$117)*(1+$C$117)*(1+$C$117)*(1+$C$117)*$F$186</f>
        <v>0</v>
      </c>
    </row>
    <row r="228" spans="1:11">
      <c r="A228" s="203">
        <f>A187</f>
        <v>0</v>
      </c>
      <c r="B228" s="203"/>
      <c r="C228" s="203"/>
      <c r="D228" s="36">
        <f>D187*$D$70*(1+$G$210)/(1-$G$209)</f>
        <v>0</v>
      </c>
      <c r="E228" s="36">
        <f t="shared" ref="E228:E231" si="26">D228*12</f>
        <v>0</v>
      </c>
      <c r="F228" s="204">
        <f>E228*F187</f>
        <v>0</v>
      </c>
      <c r="G228" s="204"/>
      <c r="H228" s="87">
        <f>E228*(1+$K$67)*(1+$C$117)*$F$187</f>
        <v>0</v>
      </c>
      <c r="I228" s="87">
        <f>E228*(1+$K$67)*(1+$K$67)*(1+$C$117)*(1+$C$117)*$F$187</f>
        <v>0</v>
      </c>
      <c r="J228" s="87">
        <f>E228*(1+$K$67)*(1+$K$67)*(1+$K$67)*(1+$C$117)*(1+$C$117)*(1+$C$117)*$F$187</f>
        <v>0</v>
      </c>
      <c r="K228" s="87">
        <f>E228*(1+$K$67)*(1+$K$67)*(1+$K$67)*(1+$K$67)*(1+$C$117)*(1+$C$117)*(1+$C$117)*(1+$C$117)*$F$187</f>
        <v>0</v>
      </c>
    </row>
    <row r="229" spans="1:11">
      <c r="A229" s="203">
        <f>A188</f>
        <v>0</v>
      </c>
      <c r="B229" s="203"/>
      <c r="C229" s="203"/>
      <c r="D229" s="36">
        <f>D188*$D$70*(1+$G$210)/(1-$G$209)</f>
        <v>0</v>
      </c>
      <c r="E229" s="36">
        <f t="shared" si="26"/>
        <v>0</v>
      </c>
      <c r="F229" s="204">
        <f>E229*F188</f>
        <v>0</v>
      </c>
      <c r="G229" s="204"/>
      <c r="H229" s="87">
        <f>E229*(1+$K$67)*(1+$C$117)*$F$188</f>
        <v>0</v>
      </c>
      <c r="I229" s="87">
        <f>E229*(1+$K$67)*(1+$K$67)*(1+$C$117)*(1+$C$117)*$F$188</f>
        <v>0</v>
      </c>
      <c r="J229" s="87">
        <f>E229*(1+$K$67)*(1+$K$67)*(1+$K$67)*(1+$C$117)*(1+$C$117)*(1+$C$117)*$F$188</f>
        <v>0</v>
      </c>
      <c r="K229" s="87">
        <f>E229*(1+$K$67)*(1+$K$67)*(1+$K$67)*(1+$K$67)*(1+$C$117)*(1+$C$117)*(1+$C$117)*(1+$C$117)*$F$188</f>
        <v>0</v>
      </c>
    </row>
    <row r="230" spans="1:11">
      <c r="A230" s="203">
        <f>A189</f>
        <v>0</v>
      </c>
      <c r="B230" s="203"/>
      <c r="C230" s="203"/>
      <c r="D230" s="36">
        <f>D189*$D$70*(1+$G$210)/(1-$G$209)</f>
        <v>0</v>
      </c>
      <c r="E230" s="36">
        <f t="shared" si="26"/>
        <v>0</v>
      </c>
      <c r="F230" s="204">
        <f>E230*F189</f>
        <v>0</v>
      </c>
      <c r="G230" s="204"/>
      <c r="H230" s="87">
        <f>E230*(1+$K$67)*(1+$C$117)*$F$189</f>
        <v>0</v>
      </c>
      <c r="I230" s="87">
        <f>E230*(1+$K$67)*(1+$K$67)*(1+$C$117)*(1+$C$117)*$F$189</f>
        <v>0</v>
      </c>
      <c r="J230" s="87">
        <f>E230*(1+$K$67)*(1+$K$67)*(1+$K$67)*(1+$C$117)*(1+$C$117)*(1+$C$117)*$F$189</f>
        <v>0</v>
      </c>
      <c r="K230" s="87">
        <f>E230*(1+$K$67)*(1+$K$67)*(1+$K$67)*(1+$K$67)*(1+$C$117)*(1+$C$117)*(1+$C$117)*(1+$C$117)*$F$189</f>
        <v>0</v>
      </c>
    </row>
    <row r="231" spans="1:11">
      <c r="A231" s="203">
        <f>A190</f>
        <v>0</v>
      </c>
      <c r="B231" s="203"/>
      <c r="C231" s="203"/>
      <c r="D231" s="36">
        <f>D190*$D$70*(1+$G$210)/(1-$G$209)</f>
        <v>0</v>
      </c>
      <c r="E231" s="36">
        <f t="shared" si="26"/>
        <v>0</v>
      </c>
      <c r="F231" s="204">
        <f>E231*F190</f>
        <v>0</v>
      </c>
      <c r="G231" s="204"/>
      <c r="H231" s="87">
        <f>E231*(1+$K$67)*(1+$C$117)*$F$190</f>
        <v>0</v>
      </c>
      <c r="I231" s="87">
        <f>E231*(1+$K$67)*(1+$K$67)*(1+$C$117)*(1+$C$117)*$F$190</f>
        <v>0</v>
      </c>
      <c r="J231" s="87">
        <f>E231*(1+$K$67)*(1+$K$67)*(1+$K$67)*(1+$C$117)*(1+$C$117)*(1+$C$117)*$F$190</f>
        <v>0</v>
      </c>
      <c r="K231" s="87">
        <f>E231*(1+$K$67)*(1+$K$67)*(1+$K$67)*(1+$K$67)*(1+$C$117)*(1+$C$117)*(1+$C$117)*(1+$C$117)*$F$190</f>
        <v>0</v>
      </c>
    </row>
    <row r="232" spans="1:11">
      <c r="A232" s="181" t="str">
        <f>$M$213&amp;" "&amp;A226</f>
        <v>Costo Total PRODUCTO 3.</v>
      </c>
      <c r="B232" s="181"/>
      <c r="C232" s="181"/>
      <c r="D232" s="181"/>
      <c r="E232" s="181"/>
      <c r="F232" s="199">
        <f t="shared" ref="F232" si="27">SUM(F227:G231)</f>
        <v>0</v>
      </c>
      <c r="G232" s="199"/>
      <c r="H232" s="88">
        <f>SUM(H227:H231)</f>
        <v>0</v>
      </c>
      <c r="I232" s="88">
        <f t="shared" ref="I232" si="28">SUM(I227:I231)</f>
        <v>0</v>
      </c>
      <c r="J232" s="88">
        <f t="shared" ref="J232" si="29">SUM(J227:J231)</f>
        <v>0</v>
      </c>
      <c r="K232" s="88">
        <f t="shared" ref="K232" si="30">SUM(K227:K231)</f>
        <v>0</v>
      </c>
    </row>
    <row r="233" spans="1:11" s="20" customFormat="1" ht="30">
      <c r="A233" s="184" t="str">
        <f>D191</f>
        <v xml:space="preserve">PRODUCTO 4. </v>
      </c>
      <c r="B233" s="184"/>
      <c r="C233" s="184"/>
      <c r="D233" s="16" t="s">
        <v>285</v>
      </c>
      <c r="E233" s="16" t="s">
        <v>90</v>
      </c>
      <c r="F233" s="184" t="s">
        <v>89</v>
      </c>
      <c r="G233" s="184"/>
      <c r="H233" s="16" t="s">
        <v>56</v>
      </c>
      <c r="I233" s="16" t="s">
        <v>57</v>
      </c>
      <c r="J233" s="16" t="s">
        <v>58</v>
      </c>
      <c r="K233" s="16" t="s">
        <v>60</v>
      </c>
    </row>
    <row r="234" spans="1:11">
      <c r="A234" s="203">
        <f>A193</f>
        <v>0</v>
      </c>
      <c r="B234" s="203"/>
      <c r="C234" s="203"/>
      <c r="D234" s="36">
        <f>D193*$D$71*(1+$G$210)/(1-$G$209)</f>
        <v>0</v>
      </c>
      <c r="E234" s="36">
        <f>D234*12</f>
        <v>0</v>
      </c>
      <c r="F234" s="204">
        <f>E234*F193</f>
        <v>0</v>
      </c>
      <c r="G234" s="204"/>
      <c r="H234" s="87">
        <f>E234*(1+$K$67)*(1+$C$117)*$F$193</f>
        <v>0</v>
      </c>
      <c r="I234" s="87">
        <f>E234*(1+$K$67)*(1+$K$67)*(1+$C$117)*(1+$C$117)*$F$193</f>
        <v>0</v>
      </c>
      <c r="J234" s="87">
        <f>E234*(1+$K$67)*(1+$K$67)*(1+$K$67)*(1+$C$117)*(1+$C$117)*(1+$C$117)*$F$193</f>
        <v>0</v>
      </c>
      <c r="K234" s="87">
        <f>E234*(1+$K$67)*(1+$K$67)*(1+$K$67)*(1+$K$67)*(1+$C$117)*(1+$C$117)*(1+$C$117)*(1+$C$117)*$F$193</f>
        <v>0</v>
      </c>
    </row>
    <row r="235" spans="1:11">
      <c r="A235" s="203">
        <f>A194</f>
        <v>0</v>
      </c>
      <c r="B235" s="203"/>
      <c r="C235" s="203"/>
      <c r="D235" s="36">
        <f>D194*$D$71*(1+$G$210)/(1-$G$209)</f>
        <v>0</v>
      </c>
      <c r="E235" s="36">
        <f t="shared" ref="E235:E238" si="31">D235*12</f>
        <v>0</v>
      </c>
      <c r="F235" s="204">
        <f>E235*F194</f>
        <v>0</v>
      </c>
      <c r="G235" s="204"/>
      <c r="H235" s="87">
        <f>E235*(1+$K$67)*(1+$C$117)*$F$194</f>
        <v>0</v>
      </c>
      <c r="I235" s="87">
        <f>E235*(1+$K$67)*(1+$K$67)*(1+$C$117)*(1+$C$117)*$F$194</f>
        <v>0</v>
      </c>
      <c r="J235" s="87">
        <f>E235*(1+$K$67)*(1+$K$67)*(1+$K$67)*(1+$C$117)*(1+$C$117)*(1+$C$117)*$F$194</f>
        <v>0</v>
      </c>
      <c r="K235" s="87">
        <f>E235*(1+$K$67)*(1+$K$67)*(1+$K$67)*(1+$K$67)*(1+$C$117)*(1+$C$117)*(1+$C$117)*(1+$C$117)*$F$194</f>
        <v>0</v>
      </c>
    </row>
    <row r="236" spans="1:11">
      <c r="A236" s="203">
        <f>A195</f>
        <v>0</v>
      </c>
      <c r="B236" s="203"/>
      <c r="C236" s="203"/>
      <c r="D236" s="36">
        <f>D195*$D$71*(1+$G$210)/(1-$G$209)</f>
        <v>0</v>
      </c>
      <c r="E236" s="36">
        <f t="shared" si="31"/>
        <v>0</v>
      </c>
      <c r="F236" s="204">
        <f>E236*F195</f>
        <v>0</v>
      </c>
      <c r="G236" s="204"/>
      <c r="H236" s="87">
        <f>E236*(1+$K$67)*(1+$C$117)*$F$195</f>
        <v>0</v>
      </c>
      <c r="I236" s="87">
        <f>E236*(1+$K$67)*(1+$K$67)*(1+$C$117)*(1+$C$117)*$F$195</f>
        <v>0</v>
      </c>
      <c r="J236" s="87">
        <f>E236*(1+$K$67)*(1+$K$67)*(1+$K$67)*(1+$C$117)*(1+$C$117)*(1+$C$117)*$F$195</f>
        <v>0</v>
      </c>
      <c r="K236" s="87">
        <f>E236*(1+$K$67)*(1+$K$67)*(1+$K$67)*(1+$K$67)*(1+$C$117)*(1+$C$117)*(1+$C$117)*(1+$C$117)*$F$195</f>
        <v>0</v>
      </c>
    </row>
    <row r="237" spans="1:11">
      <c r="A237" s="203">
        <f>A196</f>
        <v>0</v>
      </c>
      <c r="B237" s="203"/>
      <c r="C237" s="203"/>
      <c r="D237" s="36">
        <f>D196*$D$71*(1+$G$210)/(1-$G$209)</f>
        <v>0</v>
      </c>
      <c r="E237" s="36">
        <f t="shared" si="31"/>
        <v>0</v>
      </c>
      <c r="F237" s="204">
        <f>E237*F196</f>
        <v>0</v>
      </c>
      <c r="G237" s="204"/>
      <c r="H237" s="87">
        <f>E237*(1+$K$67)*(1+$C$117)*$F$196</f>
        <v>0</v>
      </c>
      <c r="I237" s="87">
        <f>E237*(1+$K$67)*(1+$K$67)*(1+$C$117)*(1+$C$117)*$F$196</f>
        <v>0</v>
      </c>
      <c r="J237" s="87">
        <f>E237*(1+$K$67)*(1+$K$67)*(1+$K$67)*(1+$C$117)*(1+$C$117)*(1+$C$117)*$F$196</f>
        <v>0</v>
      </c>
      <c r="K237" s="87">
        <f>E237*(1+$K$67)*(1+$K$67)*(1+$K$67)*(1+$K$67)*(1+$C$117)*(1+$C$117)*(1+$C$117)*(1+$C$117)*$F$196</f>
        <v>0</v>
      </c>
    </row>
    <row r="238" spans="1:11">
      <c r="A238" s="203">
        <f>A197</f>
        <v>0</v>
      </c>
      <c r="B238" s="203"/>
      <c r="C238" s="203"/>
      <c r="D238" s="36">
        <f>D197*$D$71*(1+$G$210)/(1-$G$209)</f>
        <v>0</v>
      </c>
      <c r="E238" s="36">
        <f t="shared" si="31"/>
        <v>0</v>
      </c>
      <c r="F238" s="204">
        <f>E238*F197</f>
        <v>0</v>
      </c>
      <c r="G238" s="204"/>
      <c r="H238" s="87">
        <f>E238*(1+$K$67)*(1+$C$117)*$F$197</f>
        <v>0</v>
      </c>
      <c r="I238" s="87">
        <f>E238*(1+$K$67)*(1+$K$67)*(1+$C$117)*(1+$C$117)*$F$197</f>
        <v>0</v>
      </c>
      <c r="J238" s="87">
        <f>E238*(1+$K$67)*(1+$K$67)*(1+$K$67)*(1+$C$117)*(1+$C$117)*(1+$C$117)*$F$197</f>
        <v>0</v>
      </c>
      <c r="K238" s="87">
        <f>E238*(1+$K$67)*(1+$K$67)*(1+$K$67)*(1+$K$67)*(1+$C$117)*(1+$C$117)*(1+$C$117)*(1+$C$117)*$F$197</f>
        <v>0</v>
      </c>
    </row>
    <row r="239" spans="1:11">
      <c r="A239" s="181" t="str">
        <f>$M$213&amp;" "&amp;A233</f>
        <v xml:space="preserve">Costo Total PRODUCTO 4. </v>
      </c>
      <c r="B239" s="181"/>
      <c r="C239" s="181"/>
      <c r="D239" s="181"/>
      <c r="E239" s="181"/>
      <c r="F239" s="199">
        <f t="shared" ref="F239" si="32">SUM(F234:G238)</f>
        <v>0</v>
      </c>
      <c r="G239" s="199"/>
      <c r="H239" s="88">
        <f>SUM(H234:H238)</f>
        <v>0</v>
      </c>
      <c r="I239" s="88">
        <f t="shared" ref="I239" si="33">SUM(I234:I238)</f>
        <v>0</v>
      </c>
      <c r="J239" s="88">
        <f t="shared" ref="J239" si="34">SUM(J234:J238)</f>
        <v>0</v>
      </c>
      <c r="K239" s="88">
        <f t="shared" ref="K239" si="35">SUM(K234:K238)</f>
        <v>0</v>
      </c>
    </row>
    <row r="240" spans="1:11" s="20" customFormat="1" ht="30">
      <c r="A240" s="184" t="str">
        <f>D198</f>
        <v>PRODUCTO 5.</v>
      </c>
      <c r="B240" s="184"/>
      <c r="C240" s="184"/>
      <c r="D240" s="16" t="s">
        <v>285</v>
      </c>
      <c r="E240" s="16" t="s">
        <v>90</v>
      </c>
      <c r="F240" s="184" t="s">
        <v>89</v>
      </c>
      <c r="G240" s="184"/>
      <c r="H240" s="16" t="s">
        <v>56</v>
      </c>
      <c r="I240" s="16" t="s">
        <v>57</v>
      </c>
      <c r="J240" s="16" t="s">
        <v>58</v>
      </c>
      <c r="K240" s="16" t="s">
        <v>60</v>
      </c>
    </row>
    <row r="241" spans="1:11">
      <c r="A241" s="203">
        <f>A200</f>
        <v>0</v>
      </c>
      <c r="B241" s="203"/>
      <c r="C241" s="203"/>
      <c r="D241" s="36">
        <f>D200*$D$72*(1+$G$210)/(1-$G$209)</f>
        <v>0</v>
      </c>
      <c r="E241" s="36">
        <f>D241*12</f>
        <v>0</v>
      </c>
      <c r="F241" s="204">
        <f>E241*F200</f>
        <v>0</v>
      </c>
      <c r="G241" s="204"/>
      <c r="H241" s="87">
        <f>E241*(1+$K$67)*(1+$C$117)*$F$200</f>
        <v>0</v>
      </c>
      <c r="I241" s="87">
        <f>E241*(1+$K$67)*(1+$K$67)*(1+$C$117)*(1+$C$117)*$F$200</f>
        <v>0</v>
      </c>
      <c r="J241" s="87">
        <f>E241*(1+$K$67)*(1+$K$67)*(1+$K$67)*(1+$C$117)*(1+$C$117)*(1+$C$117)*$F$200</f>
        <v>0</v>
      </c>
      <c r="K241" s="87">
        <f>E241*(1+$K$67)*(1+$K$67)*(1+$K$67)*(1+$K$67)*(1+$C$117)*(1+$C$117)*(1+$C$117)*(1+$C$117)*$F$200</f>
        <v>0</v>
      </c>
    </row>
    <row r="242" spans="1:11">
      <c r="A242" s="203">
        <f>A201</f>
        <v>0</v>
      </c>
      <c r="B242" s="203"/>
      <c r="C242" s="203"/>
      <c r="D242" s="36">
        <f>D201*$D$72*(1+$G$210)/(1-$G$209)</f>
        <v>0</v>
      </c>
      <c r="E242" s="36">
        <f t="shared" ref="E242:E245" si="36">D242*12</f>
        <v>0</v>
      </c>
      <c r="F242" s="204">
        <f>E242*F201</f>
        <v>0</v>
      </c>
      <c r="G242" s="204"/>
      <c r="H242" s="87">
        <f>E242*(1+$K$67)*(1+$C$117)*$F$201</f>
        <v>0</v>
      </c>
      <c r="I242" s="87">
        <f>E242*(1+$K$67)*(1+$K$67)*(1+$C$117)*(1+$C$117)*$F$201</f>
        <v>0</v>
      </c>
      <c r="J242" s="87">
        <f>E242*(1+$K$67)*(1+$K$67)*(1+$K$67)*(1+$C$117)*(1+$C$117)*(1+$C$117)*$F$201</f>
        <v>0</v>
      </c>
      <c r="K242" s="87">
        <f>E242*(1+$K$67)*(1+$K$67)*(1+$K$67)*(1+$K$67)*(1+$C$117)*(1+$C$117)*(1+$C$117)*(1+$C$117)*$F$201</f>
        <v>0</v>
      </c>
    </row>
    <row r="243" spans="1:11">
      <c r="A243" s="203">
        <f>A202</f>
        <v>0</v>
      </c>
      <c r="B243" s="203"/>
      <c r="C243" s="203"/>
      <c r="D243" s="36">
        <f>D202*$D$72*(1+$G$210)/(1-$G$209)</f>
        <v>0</v>
      </c>
      <c r="E243" s="36">
        <f t="shared" si="36"/>
        <v>0</v>
      </c>
      <c r="F243" s="204">
        <f>E243*F202</f>
        <v>0</v>
      </c>
      <c r="G243" s="204"/>
      <c r="H243" s="87">
        <f>E243*(1+$K$67)*(1+$C$117)*$F$202</f>
        <v>0</v>
      </c>
      <c r="I243" s="87">
        <f>E243*(1+$K$67)*(1+$K$67)*(1+$C$117)*(1+$C$117)*$F$202</f>
        <v>0</v>
      </c>
      <c r="J243" s="87">
        <f>E243*(1+$K$67)*(1+$K$67)*(1+$K$67)*(1+$C$117)*(1+$C$117)*(1+$C$117)*$F$202</f>
        <v>0</v>
      </c>
      <c r="K243" s="87">
        <f>E243*(1+$K$67)*(1+$K$67)*(1+$K$67)*(1+$K$67)*(1+$C$117)*(1+$C$117)*(1+$C$117)*(1+$C$117)*$F$202</f>
        <v>0</v>
      </c>
    </row>
    <row r="244" spans="1:11">
      <c r="A244" s="203">
        <f>A203</f>
        <v>0</v>
      </c>
      <c r="B244" s="203"/>
      <c r="C244" s="203"/>
      <c r="D244" s="36">
        <f>D203*$D$72*(1+$G$210)/(1-$G$209)</f>
        <v>0</v>
      </c>
      <c r="E244" s="36">
        <f t="shared" si="36"/>
        <v>0</v>
      </c>
      <c r="F244" s="204">
        <f>E244*F203</f>
        <v>0</v>
      </c>
      <c r="G244" s="204"/>
      <c r="H244" s="87">
        <f>E244*(1+$K$67)*(1+$C$117)*$F$203</f>
        <v>0</v>
      </c>
      <c r="I244" s="87">
        <f>E244*(1+$K$67)*(1+$K$67)*(1+$C$117)*(1+$C$117)*$F$203</f>
        <v>0</v>
      </c>
      <c r="J244" s="87">
        <f>E244*(1+$K$67)*(1+$K$67)*(1+$K$67)*(1+$C$117)*(1+$C$117)*(1+$C$117)*$F$203</f>
        <v>0</v>
      </c>
      <c r="K244" s="87">
        <f>E244*(1+$K$67)*(1+$K$67)*(1+$K$67)*(1+$K$67)*(1+$C$117)*(1+$C$117)*(1+$C$117)*(1+$C$117)*$F$203</f>
        <v>0</v>
      </c>
    </row>
    <row r="245" spans="1:11">
      <c r="A245" s="203">
        <f>A204</f>
        <v>0</v>
      </c>
      <c r="B245" s="203"/>
      <c r="C245" s="203"/>
      <c r="D245" s="36">
        <f>D204*$D$72*(1+$G$210)/(1-$G$209)</f>
        <v>0</v>
      </c>
      <c r="E245" s="36">
        <f t="shared" si="36"/>
        <v>0</v>
      </c>
      <c r="F245" s="204">
        <f>E245*F204</f>
        <v>0</v>
      </c>
      <c r="G245" s="204"/>
      <c r="H245" s="87">
        <f>E245*(1+$K$67)*(1+$C$117)*$F$204</f>
        <v>0</v>
      </c>
      <c r="I245" s="87">
        <f>E245*(1+$K$67)*(1+$K$67)*(1+$C$117)*(1+$C$117)*$F$204</f>
        <v>0</v>
      </c>
      <c r="J245" s="87">
        <f>E245*(1+$K$67)*(1+$K$67)*(1+$K$67)*(1+$C$117)*(1+$C$117)*(1+$C$117)*$F$204</f>
        <v>0</v>
      </c>
      <c r="K245" s="87">
        <f>E245*(1+$K$67)*(1+$K$67)*(1+$K$67)*(1+$K$67)*(1+$C$117)*(1+$C$117)*(1+$C$117)*(1+$C$117)*$F$204</f>
        <v>0</v>
      </c>
    </row>
    <row r="246" spans="1:11">
      <c r="A246" s="181" t="str">
        <f>$M$213&amp;" "&amp;A240</f>
        <v>Costo Total PRODUCTO 5.</v>
      </c>
      <c r="B246" s="181"/>
      <c r="C246" s="181"/>
      <c r="D246" s="181"/>
      <c r="E246" s="181"/>
      <c r="F246" s="199">
        <f t="shared" ref="F246" si="37">SUM(F241:G245)</f>
        <v>0</v>
      </c>
      <c r="G246" s="199"/>
      <c r="H246" s="88">
        <f>SUM(H241:H245)</f>
        <v>0</v>
      </c>
      <c r="I246" s="88">
        <f t="shared" ref="I246" si="38">SUM(I241:I245)</f>
        <v>0</v>
      </c>
      <c r="J246" s="88">
        <f t="shared" ref="J246" si="39">SUM(J241:J245)</f>
        <v>0</v>
      </c>
      <c r="K246" s="88">
        <f t="shared" ref="K246" si="40">SUM(K241:K245)</f>
        <v>0</v>
      </c>
    </row>
    <row r="247" spans="1:11" ht="15" customHeight="1">
      <c r="A247" s="200" t="s">
        <v>398</v>
      </c>
      <c r="B247" s="201"/>
      <c r="C247" s="201"/>
      <c r="D247" s="201"/>
      <c r="E247" s="202"/>
      <c r="F247" s="199">
        <f>SUM(F246,F239,F232,F225,F218)+'Anexo 2'!F259:G259</f>
        <v>0</v>
      </c>
      <c r="G247" s="199"/>
      <c r="H247" s="89">
        <f>SUM(H246,H239,H232,H225,H218)+'Anexo 2'!H259</f>
        <v>0</v>
      </c>
      <c r="I247" s="89">
        <f>SUM(I246,I239,I232,I225,I218)+'Anexo 2'!I259</f>
        <v>0</v>
      </c>
      <c r="J247" s="89">
        <f>SUM(J246,J239,J232,J225,J218)+'Anexo 2'!J259</f>
        <v>0</v>
      </c>
      <c r="K247" s="89">
        <f>SUM(K246,K239,K232,K225,K218)+'Anexo 2'!K259</f>
        <v>0</v>
      </c>
    </row>
    <row r="248" spans="1:11">
      <c r="A248" s="1" t="s">
        <v>303</v>
      </c>
    </row>
    <row r="249" spans="1:11">
      <c r="A249" s="172" t="s">
        <v>286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</row>
    <row r="250" spans="1:11" ht="69.95" customHeight="1">
      <c r="A250" s="196"/>
      <c r="B250" s="197"/>
      <c r="C250" s="197"/>
      <c r="D250" s="197"/>
      <c r="E250" s="197"/>
      <c r="F250" s="197"/>
      <c r="G250" s="197"/>
      <c r="H250" s="197"/>
      <c r="I250" s="197"/>
      <c r="J250" s="197"/>
      <c r="K250" s="198"/>
    </row>
    <row r="251" spans="1:11" s="9" customForma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>
      <c r="A252" s="166" t="s">
        <v>91</v>
      </c>
      <c r="B252" s="167"/>
      <c r="C252" s="167"/>
      <c r="D252" s="167"/>
      <c r="E252" s="167"/>
      <c r="F252" s="167"/>
      <c r="G252" s="167"/>
      <c r="H252" s="167"/>
      <c r="I252" s="167"/>
      <c r="J252" s="167"/>
      <c r="K252" s="168"/>
    </row>
    <row r="254" spans="1:11">
      <c r="A254" s="172" t="s">
        <v>287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</row>
    <row r="255" spans="1:11" ht="69.95" customHeight="1">
      <c r="A255" s="196"/>
      <c r="B255" s="197"/>
      <c r="C255" s="197"/>
      <c r="D255" s="197"/>
      <c r="E255" s="197"/>
      <c r="F255" s="197"/>
      <c r="G255" s="197"/>
      <c r="H255" s="197"/>
      <c r="I255" s="197"/>
      <c r="J255" s="197"/>
      <c r="K255" s="198"/>
    </row>
    <row r="257" spans="1:11">
      <c r="A257" s="172" t="s">
        <v>92</v>
      </c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</row>
    <row r="259" spans="1:11">
      <c r="A259" s="187" t="s">
        <v>101</v>
      </c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</row>
    <row r="260" spans="1:11" s="20" customFormat="1" ht="30">
      <c r="A260" s="184" t="s">
        <v>93</v>
      </c>
      <c r="B260" s="184"/>
      <c r="C260" s="184"/>
      <c r="D260" s="16" t="s">
        <v>102</v>
      </c>
      <c r="E260" s="16" t="s">
        <v>84</v>
      </c>
      <c r="F260" s="16" t="s">
        <v>94</v>
      </c>
      <c r="G260" s="16" t="s">
        <v>95</v>
      </c>
      <c r="H260" s="184" t="s">
        <v>96</v>
      </c>
      <c r="I260" s="184"/>
      <c r="J260" s="184" t="s">
        <v>97</v>
      </c>
      <c r="K260" s="184"/>
    </row>
    <row r="261" spans="1:11" ht="20.100000000000001" customHeight="1">
      <c r="A261" s="176"/>
      <c r="B261" s="176"/>
      <c r="C261" s="176"/>
      <c r="D261" s="69"/>
      <c r="E261" s="70"/>
      <c r="F261" s="71"/>
      <c r="G261" s="120">
        <f>D261*F261</f>
        <v>0</v>
      </c>
      <c r="H261" s="194"/>
      <c r="I261" s="194"/>
      <c r="J261" s="175">
        <f>G261-H261</f>
        <v>0</v>
      </c>
      <c r="K261" s="175"/>
    </row>
    <row r="262" spans="1:11" ht="20.100000000000001" customHeight="1">
      <c r="A262" s="176"/>
      <c r="B262" s="176"/>
      <c r="C262" s="176"/>
      <c r="D262" s="69"/>
      <c r="E262" s="70"/>
      <c r="F262" s="71"/>
      <c r="G262" s="120">
        <f>D262*F262</f>
        <v>0</v>
      </c>
      <c r="H262" s="194"/>
      <c r="I262" s="194"/>
      <c r="J262" s="175">
        <f>G262-H262</f>
        <v>0</v>
      </c>
      <c r="K262" s="175"/>
    </row>
    <row r="263" spans="1:11">
      <c r="A263" s="181" t="s">
        <v>103</v>
      </c>
      <c r="B263" s="181"/>
      <c r="C263" s="181"/>
      <c r="D263" s="181"/>
      <c r="E263" s="181"/>
      <c r="F263" s="181"/>
      <c r="G263" s="121">
        <f>SUM(G261:G262)</f>
        <v>0</v>
      </c>
      <c r="H263" s="185">
        <f>SUM(H261:I262)</f>
        <v>0</v>
      </c>
      <c r="I263" s="185"/>
      <c r="J263" s="185">
        <f>SUM(J261:K262)</f>
        <v>0</v>
      </c>
      <c r="K263" s="185"/>
    </row>
    <row r="264" spans="1:11">
      <c r="A264" s="187" t="s">
        <v>105</v>
      </c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</row>
    <row r="265" spans="1:11" s="20" customFormat="1" ht="30">
      <c r="A265" s="184" t="s">
        <v>93</v>
      </c>
      <c r="B265" s="184"/>
      <c r="C265" s="184"/>
      <c r="D265" s="32" t="s">
        <v>83</v>
      </c>
      <c r="E265" s="16" t="s">
        <v>84</v>
      </c>
      <c r="F265" s="16" t="s">
        <v>94</v>
      </c>
      <c r="G265" s="16" t="s">
        <v>95</v>
      </c>
      <c r="H265" s="184" t="s">
        <v>96</v>
      </c>
      <c r="I265" s="184"/>
      <c r="J265" s="184" t="s">
        <v>97</v>
      </c>
      <c r="K265" s="184"/>
    </row>
    <row r="266" spans="1:11" ht="20.100000000000001" customHeight="1">
      <c r="A266" s="176"/>
      <c r="B266" s="176"/>
      <c r="C266" s="176"/>
      <c r="D266" s="69"/>
      <c r="E266" s="70"/>
      <c r="F266" s="71"/>
      <c r="G266" s="120">
        <f t="shared" ref="G266:G270" si="41">D266*F266</f>
        <v>0</v>
      </c>
      <c r="H266" s="194"/>
      <c r="I266" s="194"/>
      <c r="J266" s="175">
        <f>G266-H266</f>
        <v>0</v>
      </c>
      <c r="K266" s="175"/>
    </row>
    <row r="267" spans="1:11" ht="20.100000000000001" customHeight="1">
      <c r="A267" s="176"/>
      <c r="B267" s="176"/>
      <c r="C267" s="176"/>
      <c r="D267" s="69"/>
      <c r="E267" s="70"/>
      <c r="F267" s="71"/>
      <c r="G267" s="120">
        <f>D267*F267</f>
        <v>0</v>
      </c>
      <c r="H267" s="194"/>
      <c r="I267" s="194"/>
      <c r="J267" s="175">
        <f>G267-H267</f>
        <v>0</v>
      </c>
      <c r="K267" s="175"/>
    </row>
    <row r="268" spans="1:11" ht="20.100000000000001" customHeight="1">
      <c r="A268" s="176"/>
      <c r="B268" s="176"/>
      <c r="C268" s="176"/>
      <c r="D268" s="69"/>
      <c r="E268" s="70"/>
      <c r="F268" s="71"/>
      <c r="G268" s="120">
        <f t="shared" si="41"/>
        <v>0</v>
      </c>
      <c r="H268" s="194"/>
      <c r="I268" s="194"/>
      <c r="J268" s="175">
        <f t="shared" ref="J268:J270" si="42">G268-H268</f>
        <v>0</v>
      </c>
      <c r="K268" s="175"/>
    </row>
    <row r="269" spans="1:11" ht="20.100000000000001" customHeight="1">
      <c r="A269" s="176"/>
      <c r="B269" s="176"/>
      <c r="C269" s="176"/>
      <c r="D269" s="69"/>
      <c r="E269" s="70"/>
      <c r="F269" s="71"/>
      <c r="G269" s="120">
        <f t="shared" si="41"/>
        <v>0</v>
      </c>
      <c r="H269" s="194"/>
      <c r="I269" s="194"/>
      <c r="J269" s="175">
        <f t="shared" si="42"/>
        <v>0</v>
      </c>
      <c r="K269" s="175"/>
    </row>
    <row r="270" spans="1:11" ht="20.100000000000001" customHeight="1">
      <c r="A270" s="176"/>
      <c r="B270" s="176"/>
      <c r="C270" s="176"/>
      <c r="D270" s="69"/>
      <c r="E270" s="70"/>
      <c r="F270" s="71"/>
      <c r="G270" s="120">
        <f t="shared" si="41"/>
        <v>0</v>
      </c>
      <c r="H270" s="194"/>
      <c r="I270" s="194"/>
      <c r="J270" s="175">
        <f t="shared" si="42"/>
        <v>0</v>
      </c>
      <c r="K270" s="175"/>
    </row>
    <row r="271" spans="1:11">
      <c r="A271" s="181" t="s">
        <v>106</v>
      </c>
      <c r="B271" s="181"/>
      <c r="C271" s="181"/>
      <c r="D271" s="181"/>
      <c r="E271" s="181"/>
      <c r="F271" s="181"/>
      <c r="G271" s="121">
        <f>SUM(G266:G270)</f>
        <v>0</v>
      </c>
      <c r="H271" s="185">
        <f>SUM(H266:I270)</f>
        <v>0</v>
      </c>
      <c r="I271" s="185"/>
      <c r="J271" s="185">
        <f>SUM(J266:K270)</f>
        <v>0</v>
      </c>
      <c r="K271" s="185"/>
    </row>
    <row r="272" spans="1:11">
      <c r="A272" s="181" t="s">
        <v>99</v>
      </c>
      <c r="B272" s="181"/>
      <c r="C272" s="181"/>
      <c r="D272" s="181"/>
      <c r="E272" s="181"/>
      <c r="F272" s="181"/>
      <c r="G272" s="121">
        <f>G271/20</f>
        <v>0</v>
      </c>
      <c r="H272" s="195" t="s">
        <v>107</v>
      </c>
      <c r="I272" s="195"/>
      <c r="J272" s="195"/>
      <c r="K272" s="195"/>
    </row>
    <row r="273" spans="1:11">
      <c r="A273" s="187" t="s">
        <v>104</v>
      </c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</row>
    <row r="274" spans="1:11" s="20" customFormat="1">
      <c r="A274" s="184" t="s">
        <v>93</v>
      </c>
      <c r="B274" s="184"/>
      <c r="C274" s="184"/>
      <c r="D274" s="16" t="s">
        <v>83</v>
      </c>
      <c r="E274" s="16" t="s">
        <v>94</v>
      </c>
      <c r="F274" s="16" t="s">
        <v>95</v>
      </c>
      <c r="G274" s="184" t="s">
        <v>96</v>
      </c>
      <c r="H274" s="184"/>
      <c r="I274" s="184" t="s">
        <v>97</v>
      </c>
      <c r="J274" s="184"/>
      <c r="K274" s="184"/>
    </row>
    <row r="275" spans="1:11" ht="20.100000000000001" customHeight="1">
      <c r="A275" s="176"/>
      <c r="B275" s="176"/>
      <c r="C275" s="176"/>
      <c r="D275" s="72"/>
      <c r="E275" s="71"/>
      <c r="F275" s="120">
        <f t="shared" ref="F275:F284" si="43">E275*D275</f>
        <v>0</v>
      </c>
      <c r="G275" s="194"/>
      <c r="H275" s="194"/>
      <c r="I275" s="175">
        <f>F275-G275</f>
        <v>0</v>
      </c>
      <c r="J275" s="175"/>
      <c r="K275" s="175"/>
    </row>
    <row r="276" spans="1:11" ht="20.100000000000001" customHeight="1">
      <c r="A276" s="176"/>
      <c r="B276" s="176"/>
      <c r="C276" s="176"/>
      <c r="D276" s="72"/>
      <c r="E276" s="71"/>
      <c r="F276" s="120">
        <f t="shared" si="43"/>
        <v>0</v>
      </c>
      <c r="G276" s="194"/>
      <c r="H276" s="194"/>
      <c r="I276" s="175">
        <f t="shared" ref="I276:I284" si="44">F276-G276</f>
        <v>0</v>
      </c>
      <c r="J276" s="175"/>
      <c r="K276" s="175"/>
    </row>
    <row r="277" spans="1:11" ht="20.100000000000001" customHeight="1">
      <c r="A277" s="176"/>
      <c r="B277" s="176"/>
      <c r="C277" s="176"/>
      <c r="D277" s="72"/>
      <c r="E277" s="71"/>
      <c r="F277" s="120">
        <f t="shared" si="43"/>
        <v>0</v>
      </c>
      <c r="G277" s="194"/>
      <c r="H277" s="194"/>
      <c r="I277" s="175">
        <f t="shared" si="44"/>
        <v>0</v>
      </c>
      <c r="J277" s="175"/>
      <c r="K277" s="175"/>
    </row>
    <row r="278" spans="1:11" ht="20.100000000000001" customHeight="1">
      <c r="A278" s="176"/>
      <c r="B278" s="176"/>
      <c r="C278" s="176"/>
      <c r="D278" s="72"/>
      <c r="E278" s="71"/>
      <c r="F278" s="120">
        <f t="shared" si="43"/>
        <v>0</v>
      </c>
      <c r="G278" s="194"/>
      <c r="H278" s="194"/>
      <c r="I278" s="175">
        <f t="shared" si="44"/>
        <v>0</v>
      </c>
      <c r="J278" s="175"/>
      <c r="K278" s="175"/>
    </row>
    <row r="279" spans="1:11" ht="20.100000000000001" customHeight="1">
      <c r="A279" s="176"/>
      <c r="B279" s="176"/>
      <c r="C279" s="176"/>
      <c r="D279" s="72"/>
      <c r="E279" s="71"/>
      <c r="F279" s="120">
        <f t="shared" si="43"/>
        <v>0</v>
      </c>
      <c r="G279" s="194"/>
      <c r="H279" s="194"/>
      <c r="I279" s="175">
        <f t="shared" si="44"/>
        <v>0</v>
      </c>
      <c r="J279" s="175"/>
      <c r="K279" s="175"/>
    </row>
    <row r="280" spans="1:11" ht="20.100000000000001" customHeight="1">
      <c r="A280" s="176"/>
      <c r="B280" s="176"/>
      <c r="C280" s="176"/>
      <c r="D280" s="72"/>
      <c r="E280" s="71"/>
      <c r="F280" s="120">
        <f t="shared" si="43"/>
        <v>0</v>
      </c>
      <c r="G280" s="194"/>
      <c r="H280" s="194"/>
      <c r="I280" s="175">
        <f t="shared" si="44"/>
        <v>0</v>
      </c>
      <c r="J280" s="175"/>
      <c r="K280" s="175"/>
    </row>
    <row r="281" spans="1:11" ht="20.100000000000001" customHeight="1">
      <c r="A281" s="176"/>
      <c r="B281" s="176"/>
      <c r="C281" s="176"/>
      <c r="D281" s="72"/>
      <c r="E281" s="71"/>
      <c r="F281" s="120">
        <f t="shared" si="43"/>
        <v>0</v>
      </c>
      <c r="G281" s="194"/>
      <c r="H281" s="194"/>
      <c r="I281" s="175">
        <f t="shared" si="44"/>
        <v>0</v>
      </c>
      <c r="J281" s="175"/>
      <c r="K281" s="175"/>
    </row>
    <row r="282" spans="1:11" ht="20.100000000000001" customHeight="1">
      <c r="A282" s="176"/>
      <c r="B282" s="176"/>
      <c r="C282" s="176"/>
      <c r="D282" s="72"/>
      <c r="E282" s="71"/>
      <c r="F282" s="120">
        <f t="shared" si="43"/>
        <v>0</v>
      </c>
      <c r="G282" s="194"/>
      <c r="H282" s="194"/>
      <c r="I282" s="175">
        <f t="shared" si="44"/>
        <v>0</v>
      </c>
      <c r="J282" s="175"/>
      <c r="K282" s="175"/>
    </row>
    <row r="283" spans="1:11" ht="20.100000000000001" customHeight="1">
      <c r="A283" s="176"/>
      <c r="B283" s="176"/>
      <c r="C283" s="176"/>
      <c r="D283" s="72"/>
      <c r="E283" s="71"/>
      <c r="F283" s="120">
        <f t="shared" si="43"/>
        <v>0</v>
      </c>
      <c r="G283" s="194"/>
      <c r="H283" s="194"/>
      <c r="I283" s="175">
        <f t="shared" si="44"/>
        <v>0</v>
      </c>
      <c r="J283" s="175"/>
      <c r="K283" s="175"/>
    </row>
    <row r="284" spans="1:11" ht="20.100000000000001" customHeight="1">
      <c r="A284" s="176"/>
      <c r="B284" s="176"/>
      <c r="C284" s="176"/>
      <c r="D284" s="72"/>
      <c r="E284" s="71"/>
      <c r="F284" s="120">
        <f t="shared" si="43"/>
        <v>0</v>
      </c>
      <c r="G284" s="194"/>
      <c r="H284" s="194"/>
      <c r="I284" s="175">
        <f t="shared" si="44"/>
        <v>0</v>
      </c>
      <c r="J284" s="175"/>
      <c r="K284" s="175"/>
    </row>
    <row r="285" spans="1:11">
      <c r="A285" s="181" t="s">
        <v>98</v>
      </c>
      <c r="B285" s="181"/>
      <c r="C285" s="181"/>
      <c r="D285" s="181"/>
      <c r="E285" s="181"/>
      <c r="F285" s="121">
        <f>SUM(F275:F284)</f>
        <v>0</v>
      </c>
      <c r="G285" s="185">
        <f>SUM(G275:H284)</f>
        <v>0</v>
      </c>
      <c r="H285" s="193"/>
      <c r="I285" s="185">
        <f>SUM(I275:K284)</f>
        <v>0</v>
      </c>
      <c r="J285" s="193"/>
      <c r="K285" s="193"/>
    </row>
    <row r="286" spans="1:11">
      <c r="A286" s="181" t="s">
        <v>99</v>
      </c>
      <c r="B286" s="181"/>
      <c r="C286" s="181"/>
      <c r="D286" s="181"/>
      <c r="E286" s="181"/>
      <c r="F286" s="121">
        <f>F285/10</f>
        <v>0</v>
      </c>
      <c r="G286" s="192" t="s">
        <v>100</v>
      </c>
      <c r="H286" s="192"/>
      <c r="I286" s="192"/>
      <c r="J286" s="192"/>
      <c r="K286" s="192"/>
    </row>
    <row r="287" spans="1:11">
      <c r="A287" s="187" t="s">
        <v>108</v>
      </c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</row>
    <row r="288" spans="1:11" s="20" customFormat="1">
      <c r="A288" s="184" t="s">
        <v>93</v>
      </c>
      <c r="B288" s="184"/>
      <c r="C288" s="184"/>
      <c r="D288" s="16" t="s">
        <v>83</v>
      </c>
      <c r="E288" s="16" t="s">
        <v>94</v>
      </c>
      <c r="F288" s="16" t="s">
        <v>95</v>
      </c>
      <c r="G288" s="184" t="s">
        <v>96</v>
      </c>
      <c r="H288" s="184"/>
      <c r="I288" s="184" t="s">
        <v>97</v>
      </c>
      <c r="J288" s="184"/>
      <c r="K288" s="184"/>
    </row>
    <row r="289" spans="1:11" ht="20.100000000000001" customHeight="1">
      <c r="A289" s="176"/>
      <c r="B289" s="176"/>
      <c r="C289" s="176"/>
      <c r="D289" s="72"/>
      <c r="E289" s="71"/>
      <c r="F289" s="120">
        <f>E289*D289</f>
        <v>0</v>
      </c>
      <c r="G289" s="194"/>
      <c r="H289" s="194"/>
      <c r="I289" s="175">
        <f t="shared" ref="I289" si="45">F289-G289</f>
        <v>0</v>
      </c>
      <c r="J289" s="175"/>
      <c r="K289" s="175"/>
    </row>
    <row r="290" spans="1:11" ht="20.100000000000001" customHeight="1">
      <c r="A290" s="176"/>
      <c r="B290" s="176"/>
      <c r="C290" s="176"/>
      <c r="D290" s="72"/>
      <c r="E290" s="71"/>
      <c r="F290" s="120">
        <f>E290*D290</f>
        <v>0</v>
      </c>
      <c r="G290" s="194"/>
      <c r="H290" s="194"/>
      <c r="I290" s="175">
        <f t="shared" ref="I290:I293" si="46">F290-G290</f>
        <v>0</v>
      </c>
      <c r="J290" s="175"/>
      <c r="K290" s="175"/>
    </row>
    <row r="291" spans="1:11" ht="20.100000000000001" customHeight="1">
      <c r="A291" s="176"/>
      <c r="B291" s="176"/>
      <c r="C291" s="176"/>
      <c r="D291" s="72"/>
      <c r="E291" s="71"/>
      <c r="F291" s="120">
        <f>E291*D291</f>
        <v>0</v>
      </c>
      <c r="G291" s="194"/>
      <c r="H291" s="194"/>
      <c r="I291" s="175">
        <f t="shared" si="46"/>
        <v>0</v>
      </c>
      <c r="J291" s="175"/>
      <c r="K291" s="175"/>
    </row>
    <row r="292" spans="1:11" ht="20.100000000000001" customHeight="1">
      <c r="A292" s="176"/>
      <c r="B292" s="176"/>
      <c r="C292" s="176"/>
      <c r="D292" s="72"/>
      <c r="E292" s="71"/>
      <c r="F292" s="120">
        <f>E292*D292</f>
        <v>0</v>
      </c>
      <c r="G292" s="194"/>
      <c r="H292" s="194"/>
      <c r="I292" s="175">
        <f t="shared" si="46"/>
        <v>0</v>
      </c>
      <c r="J292" s="175"/>
      <c r="K292" s="175"/>
    </row>
    <row r="293" spans="1:11" ht="20.100000000000001" customHeight="1">
      <c r="A293" s="176"/>
      <c r="B293" s="176"/>
      <c r="C293" s="176"/>
      <c r="D293" s="72"/>
      <c r="E293" s="71"/>
      <c r="F293" s="120">
        <f>E293*D293</f>
        <v>0</v>
      </c>
      <c r="G293" s="194"/>
      <c r="H293" s="194"/>
      <c r="I293" s="175">
        <f t="shared" si="46"/>
        <v>0</v>
      </c>
      <c r="J293" s="175"/>
      <c r="K293" s="175"/>
    </row>
    <row r="294" spans="1:11">
      <c r="A294" s="181" t="s">
        <v>109</v>
      </c>
      <c r="B294" s="181"/>
      <c r="C294" s="181"/>
      <c r="D294" s="181"/>
      <c r="E294" s="181"/>
      <c r="F294" s="121">
        <f>SUM(F289:F293)</f>
        <v>0</v>
      </c>
      <c r="G294" s="185">
        <f>SUM(G289:H293)</f>
        <v>0</v>
      </c>
      <c r="H294" s="193"/>
      <c r="I294" s="185">
        <f>SUM(I289:K293)</f>
        <v>0</v>
      </c>
      <c r="J294" s="193"/>
      <c r="K294" s="193"/>
    </row>
    <row r="295" spans="1:11">
      <c r="A295" s="181" t="s">
        <v>99</v>
      </c>
      <c r="B295" s="181"/>
      <c r="C295" s="181"/>
      <c r="D295" s="181"/>
      <c r="E295" s="181"/>
      <c r="F295" s="121">
        <f>F294/3</f>
        <v>0</v>
      </c>
      <c r="G295" s="192" t="s">
        <v>400</v>
      </c>
      <c r="H295" s="192"/>
      <c r="I295" s="192"/>
      <c r="J295" s="192"/>
      <c r="K295" s="192"/>
    </row>
    <row r="296" spans="1:11">
      <c r="A296" s="187" t="s">
        <v>288</v>
      </c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</row>
    <row r="297" spans="1:11" s="20" customFormat="1" ht="45">
      <c r="A297" s="184" t="s">
        <v>110</v>
      </c>
      <c r="B297" s="184"/>
      <c r="C297" s="184"/>
      <c r="D297" s="184" t="s">
        <v>111</v>
      </c>
      <c r="E297" s="184"/>
      <c r="F297" s="184"/>
      <c r="G297" s="184"/>
      <c r="H297" s="16" t="s">
        <v>83</v>
      </c>
      <c r="I297" s="16" t="s">
        <v>112</v>
      </c>
      <c r="J297" s="16" t="s">
        <v>113</v>
      </c>
      <c r="K297" s="16" t="s">
        <v>114</v>
      </c>
    </row>
    <row r="298" spans="1:11" ht="20.100000000000001" customHeight="1">
      <c r="A298" s="176"/>
      <c r="B298" s="176"/>
      <c r="C298" s="176"/>
      <c r="D298" s="176"/>
      <c r="E298" s="176"/>
      <c r="F298" s="176"/>
      <c r="G298" s="176"/>
      <c r="H298" s="72"/>
      <c r="I298" s="72"/>
      <c r="J298" s="71"/>
      <c r="K298" s="39">
        <f>I298*J298*H298</f>
        <v>0</v>
      </c>
    </row>
    <row r="299" spans="1:11" ht="20.100000000000001" customHeight="1">
      <c r="A299" s="176"/>
      <c r="B299" s="176"/>
      <c r="C299" s="176"/>
      <c r="D299" s="176"/>
      <c r="E299" s="176"/>
      <c r="F299" s="176"/>
      <c r="G299" s="176"/>
      <c r="H299" s="72"/>
      <c r="I299" s="72"/>
      <c r="J299" s="71"/>
      <c r="K299" s="39">
        <f t="shared" ref="K299:K303" si="47">I299*J299*H299</f>
        <v>0</v>
      </c>
    </row>
    <row r="300" spans="1:11" ht="20.100000000000001" customHeight="1">
      <c r="A300" s="176"/>
      <c r="B300" s="176"/>
      <c r="C300" s="176"/>
      <c r="D300" s="176"/>
      <c r="E300" s="176"/>
      <c r="F300" s="176"/>
      <c r="G300" s="176"/>
      <c r="H300" s="72"/>
      <c r="I300" s="72"/>
      <c r="J300" s="71"/>
      <c r="K300" s="39">
        <f t="shared" si="47"/>
        <v>0</v>
      </c>
    </row>
    <row r="301" spans="1:11" ht="20.100000000000001" customHeight="1">
      <c r="A301" s="176"/>
      <c r="B301" s="176"/>
      <c r="C301" s="176"/>
      <c r="D301" s="176"/>
      <c r="E301" s="176"/>
      <c r="F301" s="176"/>
      <c r="G301" s="176"/>
      <c r="H301" s="72"/>
      <c r="I301" s="72"/>
      <c r="J301" s="71"/>
      <c r="K301" s="39">
        <f t="shared" si="47"/>
        <v>0</v>
      </c>
    </row>
    <row r="302" spans="1:11" ht="20.100000000000001" customHeight="1">
      <c r="A302" s="176"/>
      <c r="B302" s="176"/>
      <c r="C302" s="176"/>
      <c r="D302" s="176"/>
      <c r="E302" s="176"/>
      <c r="F302" s="176"/>
      <c r="G302" s="176"/>
      <c r="H302" s="72"/>
      <c r="I302" s="72"/>
      <c r="J302" s="71"/>
      <c r="K302" s="39">
        <f t="shared" si="47"/>
        <v>0</v>
      </c>
    </row>
    <row r="303" spans="1:11" ht="20.100000000000001" customHeight="1">
      <c r="A303" s="176"/>
      <c r="B303" s="176"/>
      <c r="C303" s="176"/>
      <c r="D303" s="176"/>
      <c r="E303" s="176"/>
      <c r="F303" s="176"/>
      <c r="G303" s="176"/>
      <c r="H303" s="72"/>
      <c r="I303" s="72"/>
      <c r="J303" s="71"/>
      <c r="K303" s="39">
        <f t="shared" si="47"/>
        <v>0</v>
      </c>
    </row>
    <row r="304" spans="1:11">
      <c r="H304" s="172" t="s">
        <v>130</v>
      </c>
      <c r="I304" s="172"/>
      <c r="J304" s="172"/>
      <c r="K304" s="38">
        <f>SUM(K298:K303)</f>
        <v>0</v>
      </c>
    </row>
    <row r="305" spans="1:11">
      <c r="A305" s="172" t="s">
        <v>115</v>
      </c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</row>
    <row r="306" spans="1:11" s="20" customFormat="1">
      <c r="A306" s="184" t="s">
        <v>93</v>
      </c>
      <c r="B306" s="184"/>
      <c r="C306" s="184"/>
      <c r="D306" s="16" t="s">
        <v>116</v>
      </c>
      <c r="E306" s="190" t="s">
        <v>117</v>
      </c>
      <c r="F306" s="190"/>
      <c r="G306" s="16" t="s">
        <v>84</v>
      </c>
      <c r="H306" s="184" t="s">
        <v>118</v>
      </c>
      <c r="I306" s="184"/>
      <c r="J306" s="184" t="s">
        <v>119</v>
      </c>
      <c r="K306" s="184"/>
    </row>
    <row r="307" spans="1:11">
      <c r="A307" s="189" t="s">
        <v>120</v>
      </c>
      <c r="B307" s="189"/>
      <c r="C307" s="189"/>
      <c r="D307" s="71"/>
      <c r="E307" s="191"/>
      <c r="F307" s="191"/>
      <c r="G307" s="122" t="s">
        <v>386</v>
      </c>
      <c r="H307" s="175">
        <f>D307*E307</f>
        <v>0</v>
      </c>
      <c r="I307" s="175"/>
      <c r="J307" s="182"/>
      <c r="K307" s="182"/>
    </row>
    <row r="308" spans="1:11">
      <c r="A308" s="189" t="s">
        <v>121</v>
      </c>
      <c r="B308" s="189"/>
      <c r="C308" s="189"/>
      <c r="D308" s="71"/>
      <c r="E308" s="191"/>
      <c r="F308" s="191"/>
      <c r="G308" s="122" t="s">
        <v>386</v>
      </c>
      <c r="H308" s="175">
        <f t="shared" ref="H308:H313" si="48">D308*E308</f>
        <v>0</v>
      </c>
      <c r="I308" s="175"/>
      <c r="J308" s="182"/>
      <c r="K308" s="182"/>
    </row>
    <row r="309" spans="1:11" ht="15" customHeight="1">
      <c r="A309" s="189" t="s">
        <v>122</v>
      </c>
      <c r="B309" s="189"/>
      <c r="C309" s="189"/>
      <c r="D309" s="71"/>
      <c r="E309" s="191"/>
      <c r="F309" s="191"/>
      <c r="G309" s="122" t="s">
        <v>386</v>
      </c>
      <c r="H309" s="175">
        <f t="shared" si="48"/>
        <v>0</v>
      </c>
      <c r="I309" s="175"/>
      <c r="J309" s="182"/>
      <c r="K309" s="182"/>
    </row>
    <row r="310" spans="1:11">
      <c r="A310" s="189" t="s">
        <v>123</v>
      </c>
      <c r="B310" s="189"/>
      <c r="C310" s="189"/>
      <c r="D310" s="71"/>
      <c r="E310" s="191"/>
      <c r="F310" s="191"/>
      <c r="G310" s="122" t="s">
        <v>386</v>
      </c>
      <c r="H310" s="175">
        <f t="shared" si="48"/>
        <v>0</v>
      </c>
      <c r="I310" s="175"/>
      <c r="J310" s="182"/>
      <c r="K310" s="182"/>
    </row>
    <row r="311" spans="1:11">
      <c r="A311" s="189" t="s">
        <v>128</v>
      </c>
      <c r="B311" s="189"/>
      <c r="C311" s="189"/>
      <c r="D311" s="71"/>
      <c r="E311" s="191"/>
      <c r="F311" s="191"/>
      <c r="G311" s="122" t="s">
        <v>386</v>
      </c>
      <c r="H311" s="175">
        <f t="shared" si="48"/>
        <v>0</v>
      </c>
      <c r="I311" s="175"/>
      <c r="J311" s="182"/>
      <c r="K311" s="182"/>
    </row>
    <row r="312" spans="1:11">
      <c r="A312" s="189" t="s">
        <v>385</v>
      </c>
      <c r="B312" s="189"/>
      <c r="C312" s="189"/>
      <c r="D312" s="71"/>
      <c r="E312" s="191"/>
      <c r="F312" s="191"/>
      <c r="G312" s="122" t="s">
        <v>386</v>
      </c>
      <c r="H312" s="175">
        <f t="shared" si="48"/>
        <v>0</v>
      </c>
      <c r="I312" s="175"/>
      <c r="J312" s="182"/>
      <c r="K312" s="182"/>
    </row>
    <row r="313" spans="1:11">
      <c r="A313" s="176"/>
      <c r="B313" s="176"/>
      <c r="C313" s="176"/>
      <c r="D313" s="71"/>
      <c r="E313" s="191"/>
      <c r="F313" s="191"/>
      <c r="G313" s="122" t="s">
        <v>386</v>
      </c>
      <c r="H313" s="175">
        <f t="shared" si="48"/>
        <v>0</v>
      </c>
      <c r="I313" s="175"/>
      <c r="J313" s="182"/>
      <c r="K313" s="182"/>
    </row>
    <row r="314" spans="1:11">
      <c r="A314" s="181" t="s">
        <v>129</v>
      </c>
      <c r="B314" s="181"/>
      <c r="C314" s="181"/>
      <c r="D314" s="121">
        <f>SUM(D307:D313)</f>
        <v>0</v>
      </c>
      <c r="H314" s="185">
        <f>SUM(H307:I313)</f>
        <v>0</v>
      </c>
      <c r="I314" s="185"/>
    </row>
    <row r="316" spans="1:11">
      <c r="A316" s="156" t="s">
        <v>131</v>
      </c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</row>
    <row r="317" spans="1:11" s="48" customFormat="1">
      <c r="A317" s="46"/>
      <c r="B317" s="47"/>
      <c r="C317" s="47"/>
      <c r="D317" s="47"/>
      <c r="E317" s="47"/>
      <c r="F317" s="47"/>
      <c r="G317" s="47"/>
      <c r="H317" s="47"/>
      <c r="I317" s="47"/>
      <c r="J317" s="47"/>
      <c r="K317" s="47"/>
    </row>
    <row r="318" spans="1:11">
      <c r="A318" s="166" t="s">
        <v>377</v>
      </c>
      <c r="B318" s="167"/>
      <c r="C318" s="167"/>
      <c r="D318" s="167"/>
      <c r="E318" s="167"/>
      <c r="F318" s="167"/>
      <c r="G318" s="167"/>
      <c r="H318" s="167"/>
      <c r="I318" s="167"/>
      <c r="J318" s="167"/>
      <c r="K318" s="168"/>
    </row>
    <row r="320" spans="1:11" s="5" customFormat="1">
      <c r="A320" s="186" t="s">
        <v>133</v>
      </c>
      <c r="B320" s="186"/>
      <c r="C320" s="186"/>
      <c r="D320" s="186"/>
      <c r="E320" s="186"/>
      <c r="F320" s="186" t="s">
        <v>134</v>
      </c>
      <c r="G320" s="186"/>
      <c r="H320" s="186"/>
      <c r="I320" s="186"/>
      <c r="J320" s="186"/>
      <c r="K320" s="186"/>
    </row>
    <row r="321" spans="1:11" ht="39.950000000000003" customHeight="1">
      <c r="A321" s="176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1:11" ht="39.950000000000003" customHeight="1">
      <c r="A322" s="176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1:11" ht="39.950000000000003" customHeight="1">
      <c r="A323" s="176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1:11" s="5" customFormat="1">
      <c r="A324" s="186" t="s">
        <v>135</v>
      </c>
      <c r="B324" s="186"/>
      <c r="C324" s="186"/>
      <c r="D324" s="186"/>
      <c r="E324" s="186"/>
      <c r="F324" s="186" t="s">
        <v>136</v>
      </c>
      <c r="G324" s="186"/>
      <c r="H324" s="186"/>
      <c r="I324" s="186"/>
      <c r="J324" s="186"/>
      <c r="K324" s="186"/>
    </row>
    <row r="325" spans="1:11" ht="39.950000000000003" customHeight="1">
      <c r="A325" s="176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1:11" ht="39.950000000000003" customHeight="1">
      <c r="A326" s="176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1:11" ht="39.950000000000003" customHeight="1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</row>
    <row r="329" spans="1:11">
      <c r="A329" s="172" t="s">
        <v>378</v>
      </c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</row>
    <row r="330" spans="1:11" ht="69.95" customHeight="1">
      <c r="A330" s="196"/>
      <c r="B330" s="197"/>
      <c r="C330" s="197"/>
      <c r="D330" s="197"/>
      <c r="E330" s="197"/>
      <c r="F330" s="197"/>
      <c r="G330" s="197"/>
      <c r="H330" s="197"/>
      <c r="I330" s="197"/>
      <c r="J330" s="197"/>
      <c r="K330" s="198"/>
    </row>
    <row r="332" spans="1:11">
      <c r="A332" s="187" t="s">
        <v>290</v>
      </c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</row>
    <row r="333" spans="1:11" s="20" customFormat="1" ht="45">
      <c r="A333" s="184" t="s">
        <v>110</v>
      </c>
      <c r="B333" s="184"/>
      <c r="C333" s="184"/>
      <c r="D333" s="184" t="s">
        <v>111</v>
      </c>
      <c r="E333" s="184"/>
      <c r="F333" s="184"/>
      <c r="G333" s="184"/>
      <c r="H333" s="16" t="s">
        <v>83</v>
      </c>
      <c r="I333" s="16" t="s">
        <v>112</v>
      </c>
      <c r="J333" s="16" t="s">
        <v>113</v>
      </c>
      <c r="K333" s="16" t="s">
        <v>114</v>
      </c>
    </row>
    <row r="334" spans="1:11" ht="20.100000000000001" customHeight="1">
      <c r="A334" s="176"/>
      <c r="B334" s="176"/>
      <c r="C334" s="176"/>
      <c r="D334" s="176"/>
      <c r="E334" s="176"/>
      <c r="F334" s="176"/>
      <c r="G334" s="176"/>
      <c r="H334" s="74"/>
      <c r="I334" s="74"/>
      <c r="J334" s="75"/>
      <c r="K334" s="119">
        <f>H334*I334*J334</f>
        <v>0</v>
      </c>
    </row>
    <row r="335" spans="1:11" ht="20.100000000000001" customHeight="1">
      <c r="A335" s="176"/>
      <c r="B335" s="176"/>
      <c r="C335" s="176"/>
      <c r="D335" s="176"/>
      <c r="E335" s="176"/>
      <c r="F335" s="176"/>
      <c r="G335" s="176"/>
      <c r="H335" s="74"/>
      <c r="I335" s="74"/>
      <c r="J335" s="75"/>
      <c r="K335" s="119">
        <f t="shared" ref="K335:K337" si="49">H335*I335*J335</f>
        <v>0</v>
      </c>
    </row>
    <row r="336" spans="1:11" ht="20.100000000000001" customHeight="1">
      <c r="A336" s="176"/>
      <c r="B336" s="176"/>
      <c r="C336" s="176"/>
      <c r="D336" s="176"/>
      <c r="E336" s="176"/>
      <c r="F336" s="176"/>
      <c r="G336" s="176"/>
      <c r="H336" s="74"/>
      <c r="I336" s="74"/>
      <c r="J336" s="75"/>
      <c r="K336" s="119">
        <f t="shared" si="49"/>
        <v>0</v>
      </c>
    </row>
    <row r="337" spans="1:11" ht="20.100000000000001" customHeight="1">
      <c r="A337" s="176"/>
      <c r="B337" s="176"/>
      <c r="C337" s="176"/>
      <c r="D337" s="176"/>
      <c r="E337" s="176"/>
      <c r="F337" s="176"/>
      <c r="G337" s="176"/>
      <c r="H337" s="74"/>
      <c r="I337" s="74"/>
      <c r="J337" s="75"/>
      <c r="K337" s="119">
        <f t="shared" si="49"/>
        <v>0</v>
      </c>
    </row>
    <row r="338" spans="1:11">
      <c r="H338" s="172" t="s">
        <v>147</v>
      </c>
      <c r="I338" s="172"/>
      <c r="J338" s="172"/>
      <c r="K338" s="38">
        <f>SUM(K334:K337)</f>
        <v>0</v>
      </c>
    </row>
    <row r="339" spans="1:11">
      <c r="A339" s="188" t="s">
        <v>149</v>
      </c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</row>
    <row r="340" spans="1:11" s="20" customFormat="1">
      <c r="A340" s="184" t="s">
        <v>93</v>
      </c>
      <c r="B340" s="184"/>
      <c r="C340" s="184"/>
      <c r="D340" s="16" t="s">
        <v>126</v>
      </c>
      <c r="E340" s="16" t="s">
        <v>127</v>
      </c>
      <c r="F340" s="16" t="s">
        <v>56</v>
      </c>
      <c r="G340" s="16" t="s">
        <v>57</v>
      </c>
      <c r="H340" s="16" t="s">
        <v>58</v>
      </c>
      <c r="I340" s="16" t="s">
        <v>60</v>
      </c>
    </row>
    <row r="341" spans="1:11">
      <c r="A341" s="189" t="s">
        <v>339</v>
      </c>
      <c r="B341" s="189"/>
      <c r="C341" s="189"/>
      <c r="D341" s="60"/>
      <c r="E341" s="31">
        <f>12*D341</f>
        <v>0</v>
      </c>
      <c r="F341" s="31">
        <f>E341*(1+$C$117)</f>
        <v>0</v>
      </c>
      <c r="G341" s="31">
        <f t="shared" ref="G341:I341" si="50">F341*(1+$C$117)</f>
        <v>0</v>
      </c>
      <c r="H341" s="31">
        <f t="shared" si="50"/>
        <v>0</v>
      </c>
      <c r="I341" s="31">
        <f t="shared" si="50"/>
        <v>0</v>
      </c>
    </row>
    <row r="342" spans="1:11">
      <c r="A342" s="189" t="s">
        <v>150</v>
      </c>
      <c r="B342" s="189"/>
      <c r="C342" s="189"/>
      <c r="D342" s="60"/>
      <c r="E342" s="31">
        <f t="shared" ref="E342:E346" si="51">12*D342</f>
        <v>0</v>
      </c>
      <c r="F342" s="31">
        <f t="shared" ref="F342:I346" si="52">E342*(1+$C$117)</f>
        <v>0</v>
      </c>
      <c r="G342" s="31">
        <f t="shared" si="52"/>
        <v>0</v>
      </c>
      <c r="H342" s="31">
        <f t="shared" si="52"/>
        <v>0</v>
      </c>
      <c r="I342" s="31">
        <f t="shared" si="52"/>
        <v>0</v>
      </c>
    </row>
    <row r="343" spans="1:11">
      <c r="A343" s="189" t="s">
        <v>124</v>
      </c>
      <c r="B343" s="189"/>
      <c r="C343" s="189"/>
      <c r="D343" s="60"/>
      <c r="E343" s="31">
        <f t="shared" si="51"/>
        <v>0</v>
      </c>
      <c r="F343" s="31">
        <f t="shared" si="52"/>
        <v>0</v>
      </c>
      <c r="G343" s="31">
        <f t="shared" si="52"/>
        <v>0</v>
      </c>
      <c r="H343" s="31">
        <f t="shared" si="52"/>
        <v>0</v>
      </c>
      <c r="I343" s="31">
        <f t="shared" si="52"/>
        <v>0</v>
      </c>
    </row>
    <row r="344" spans="1:11">
      <c r="A344" s="189" t="s">
        <v>151</v>
      </c>
      <c r="B344" s="189"/>
      <c r="C344" s="189"/>
      <c r="D344" s="60"/>
      <c r="E344" s="31">
        <f t="shared" si="51"/>
        <v>0</v>
      </c>
      <c r="F344" s="31">
        <f t="shared" si="52"/>
        <v>0</v>
      </c>
      <c r="G344" s="31">
        <f t="shared" si="52"/>
        <v>0</v>
      </c>
      <c r="H344" s="31">
        <f t="shared" si="52"/>
        <v>0</v>
      </c>
      <c r="I344" s="31">
        <f t="shared" si="52"/>
        <v>0</v>
      </c>
    </row>
    <row r="345" spans="1:11">
      <c r="A345" s="176"/>
      <c r="B345" s="176"/>
      <c r="C345" s="176"/>
      <c r="D345" s="60"/>
      <c r="E345" s="31">
        <f t="shared" si="51"/>
        <v>0</v>
      </c>
      <c r="F345" s="31">
        <f t="shared" si="52"/>
        <v>0</v>
      </c>
      <c r="G345" s="31">
        <f t="shared" si="52"/>
        <v>0</v>
      </c>
      <c r="H345" s="31">
        <f t="shared" si="52"/>
        <v>0</v>
      </c>
      <c r="I345" s="31">
        <f t="shared" si="52"/>
        <v>0</v>
      </c>
    </row>
    <row r="346" spans="1:11">
      <c r="A346" s="176"/>
      <c r="B346" s="176"/>
      <c r="C346" s="176"/>
      <c r="D346" s="60"/>
      <c r="E346" s="31">
        <f t="shared" si="51"/>
        <v>0</v>
      </c>
      <c r="F346" s="31">
        <f t="shared" si="52"/>
        <v>0</v>
      </c>
      <c r="G346" s="31">
        <f t="shared" si="52"/>
        <v>0</v>
      </c>
      <c r="H346" s="31">
        <f t="shared" si="52"/>
        <v>0</v>
      </c>
      <c r="I346" s="31">
        <f t="shared" si="52"/>
        <v>0</v>
      </c>
    </row>
    <row r="347" spans="1:11">
      <c r="A347" s="181" t="s">
        <v>152</v>
      </c>
      <c r="B347" s="181"/>
      <c r="C347" s="181"/>
      <c r="D347" s="29">
        <f>SUM(D341:D346)</f>
        <v>0</v>
      </c>
      <c r="E347" s="29">
        <f>SUM(E341:E346)</f>
        <v>0</v>
      </c>
      <c r="F347" s="29">
        <f t="shared" ref="F347:I347" si="53">SUM(F341:F346)</f>
        <v>0</v>
      </c>
      <c r="G347" s="29">
        <f t="shared" si="53"/>
        <v>0</v>
      </c>
      <c r="H347" s="29">
        <f t="shared" si="53"/>
        <v>0</v>
      </c>
      <c r="I347" s="29">
        <f t="shared" si="53"/>
        <v>0</v>
      </c>
    </row>
    <row r="348" spans="1:11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</row>
    <row r="349" spans="1:11">
      <c r="A349" s="188" t="s">
        <v>291</v>
      </c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</row>
    <row r="350" spans="1:11" s="20" customFormat="1" ht="45">
      <c r="A350" s="184" t="s">
        <v>93</v>
      </c>
      <c r="B350" s="184"/>
      <c r="C350" s="184"/>
      <c r="D350" s="16" t="s">
        <v>138</v>
      </c>
      <c r="E350" s="16" t="s">
        <v>96</v>
      </c>
      <c r="F350" s="16" t="s">
        <v>97</v>
      </c>
    </row>
    <row r="351" spans="1:11" ht="20.100000000000001" customHeight="1">
      <c r="A351" s="176"/>
      <c r="B351" s="176"/>
      <c r="C351" s="176"/>
      <c r="D351" s="64"/>
      <c r="E351" s="64"/>
      <c r="F351" s="123">
        <f>D351-E351</f>
        <v>0</v>
      </c>
    </row>
    <row r="352" spans="1:11" ht="20.100000000000001" customHeight="1">
      <c r="A352" s="176"/>
      <c r="B352" s="176"/>
      <c r="C352" s="176"/>
      <c r="D352" s="64"/>
      <c r="E352" s="64"/>
      <c r="F352" s="123">
        <f t="shared" ref="F352:F359" si="54">D352-E352</f>
        <v>0</v>
      </c>
    </row>
    <row r="353" spans="1:11" ht="20.100000000000001" customHeight="1">
      <c r="A353" s="176"/>
      <c r="B353" s="176"/>
      <c r="C353" s="176"/>
      <c r="D353" s="64"/>
      <c r="E353" s="64"/>
      <c r="F353" s="123">
        <f t="shared" si="54"/>
        <v>0</v>
      </c>
    </row>
    <row r="354" spans="1:11" ht="20.100000000000001" customHeight="1">
      <c r="A354" s="176"/>
      <c r="B354" s="176"/>
      <c r="C354" s="176"/>
      <c r="D354" s="64"/>
      <c r="E354" s="64"/>
      <c r="F354" s="123">
        <f t="shared" si="54"/>
        <v>0</v>
      </c>
    </row>
    <row r="355" spans="1:11" ht="20.100000000000001" customHeight="1">
      <c r="A355" s="176"/>
      <c r="B355" s="176"/>
      <c r="C355" s="176"/>
      <c r="D355" s="64"/>
      <c r="E355" s="64"/>
      <c r="F355" s="123">
        <f t="shared" si="54"/>
        <v>0</v>
      </c>
    </row>
    <row r="356" spans="1:11" ht="20.100000000000001" customHeight="1">
      <c r="A356" s="176"/>
      <c r="B356" s="176"/>
      <c r="C356" s="176"/>
      <c r="D356" s="64"/>
      <c r="E356" s="64"/>
      <c r="F356" s="123">
        <f t="shared" si="54"/>
        <v>0</v>
      </c>
    </row>
    <row r="357" spans="1:11" ht="20.100000000000001" customHeight="1">
      <c r="A357" s="176"/>
      <c r="B357" s="176"/>
      <c r="C357" s="176"/>
      <c r="D357" s="64"/>
      <c r="E357" s="64"/>
      <c r="F357" s="123">
        <f t="shared" si="54"/>
        <v>0</v>
      </c>
    </row>
    <row r="358" spans="1:11" ht="20.100000000000001" customHeight="1">
      <c r="A358" s="176"/>
      <c r="B358" s="176"/>
      <c r="C358" s="176"/>
      <c r="D358" s="64"/>
      <c r="E358" s="64"/>
      <c r="F358" s="123">
        <f t="shared" si="54"/>
        <v>0</v>
      </c>
    </row>
    <row r="359" spans="1:11" ht="20.100000000000001" customHeight="1">
      <c r="A359" s="176"/>
      <c r="B359" s="176"/>
      <c r="C359" s="176"/>
      <c r="D359" s="64"/>
      <c r="E359" s="64"/>
      <c r="F359" s="123">
        <f t="shared" si="54"/>
        <v>0</v>
      </c>
    </row>
    <row r="360" spans="1:11">
      <c r="A360" s="181" t="s">
        <v>137</v>
      </c>
      <c r="B360" s="181"/>
      <c r="C360" s="181"/>
      <c r="D360" s="124">
        <f>SUM(D351:D359)</f>
        <v>0</v>
      </c>
      <c r="E360" s="124">
        <f>SUM(E351:E359)</f>
        <v>0</v>
      </c>
      <c r="F360" s="124">
        <f>SUM(F351:F359)</f>
        <v>0</v>
      </c>
      <c r="G360" s="6"/>
      <c r="H360" s="6"/>
      <c r="I360" s="6"/>
    </row>
    <row r="362" spans="1:11">
      <c r="A362" s="156" t="s">
        <v>139</v>
      </c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</row>
    <row r="364" spans="1:11">
      <c r="A364" s="166" t="s">
        <v>140</v>
      </c>
      <c r="B364" s="167"/>
      <c r="C364" s="167"/>
      <c r="D364" s="167"/>
      <c r="E364" s="167"/>
      <c r="F364" s="167"/>
      <c r="G364" s="167"/>
      <c r="H364" s="167"/>
      <c r="I364" s="167"/>
      <c r="J364" s="167"/>
      <c r="K364" s="168"/>
    </row>
    <row r="365" spans="1:11" s="20" customFormat="1" ht="45">
      <c r="A365" s="184" t="s">
        <v>93</v>
      </c>
      <c r="B365" s="184"/>
      <c r="C365" s="184"/>
      <c r="D365" s="16" t="s">
        <v>126</v>
      </c>
      <c r="E365" s="184" t="s">
        <v>117</v>
      </c>
      <c r="F365" s="184"/>
      <c r="G365" s="16" t="s">
        <v>84</v>
      </c>
      <c r="H365" s="184" t="s">
        <v>148</v>
      </c>
      <c r="I365" s="184"/>
      <c r="J365" s="110" t="s">
        <v>96</v>
      </c>
      <c r="K365" s="16" t="s">
        <v>97</v>
      </c>
    </row>
    <row r="366" spans="1:11">
      <c r="A366" s="178" t="s">
        <v>141</v>
      </c>
      <c r="B366" s="178"/>
      <c r="C366" s="178"/>
      <c r="D366" s="120">
        <f>F247/12</f>
        <v>0</v>
      </c>
      <c r="E366" s="174"/>
      <c r="F366" s="174"/>
      <c r="G366" s="122" t="s">
        <v>193</v>
      </c>
      <c r="H366" s="175">
        <f>D366*E366</f>
        <v>0</v>
      </c>
      <c r="I366" s="175"/>
      <c r="J366" s="64"/>
      <c r="K366" s="123">
        <f>H366-J366</f>
        <v>0</v>
      </c>
    </row>
    <row r="367" spans="1:11">
      <c r="A367" s="178" t="s">
        <v>143</v>
      </c>
      <c r="B367" s="178"/>
      <c r="C367" s="178"/>
      <c r="D367" s="120">
        <f>H314</f>
        <v>0</v>
      </c>
      <c r="E367" s="180">
        <v>1</v>
      </c>
      <c r="F367" s="180"/>
      <c r="G367" s="122" t="s">
        <v>387</v>
      </c>
      <c r="H367" s="175">
        <f t="shared" ref="H367:H373" si="55">D367*E367</f>
        <v>0</v>
      </c>
      <c r="I367" s="175"/>
      <c r="J367" s="64"/>
      <c r="K367" s="123">
        <f t="shared" ref="K367:K373" si="56">H367-J367</f>
        <v>0</v>
      </c>
    </row>
    <row r="368" spans="1:11">
      <c r="A368" s="178" t="s">
        <v>142</v>
      </c>
      <c r="B368" s="178"/>
      <c r="C368" s="178"/>
      <c r="D368" s="120">
        <f>K304</f>
        <v>0</v>
      </c>
      <c r="E368" s="174"/>
      <c r="F368" s="174"/>
      <c r="G368" s="122" t="s">
        <v>193</v>
      </c>
      <c r="H368" s="175">
        <f t="shared" si="55"/>
        <v>0</v>
      </c>
      <c r="I368" s="175"/>
      <c r="J368" s="64"/>
      <c r="K368" s="123">
        <f t="shared" si="56"/>
        <v>0</v>
      </c>
    </row>
    <row r="369" spans="1:11">
      <c r="A369" s="178" t="s">
        <v>144</v>
      </c>
      <c r="B369" s="178"/>
      <c r="C369" s="178"/>
      <c r="D369" s="120">
        <f>K338</f>
        <v>0</v>
      </c>
      <c r="E369" s="174"/>
      <c r="F369" s="174"/>
      <c r="G369" s="122" t="s">
        <v>193</v>
      </c>
      <c r="H369" s="175">
        <f t="shared" si="55"/>
        <v>0</v>
      </c>
      <c r="I369" s="175"/>
      <c r="J369" s="64"/>
      <c r="K369" s="123">
        <f t="shared" si="56"/>
        <v>0</v>
      </c>
    </row>
    <row r="370" spans="1:11">
      <c r="A370" s="178" t="s">
        <v>149</v>
      </c>
      <c r="B370" s="178"/>
      <c r="C370" s="178"/>
      <c r="D370" s="120">
        <f>D347</f>
        <v>0</v>
      </c>
      <c r="E370" s="174"/>
      <c r="F370" s="174"/>
      <c r="G370" s="122" t="s">
        <v>193</v>
      </c>
      <c r="H370" s="175">
        <f t="shared" si="55"/>
        <v>0</v>
      </c>
      <c r="I370" s="175"/>
      <c r="J370" s="64"/>
      <c r="K370" s="123">
        <f t="shared" si="56"/>
        <v>0</v>
      </c>
    </row>
    <row r="371" spans="1:11">
      <c r="A371" s="178" t="s">
        <v>153</v>
      </c>
      <c r="B371" s="178"/>
      <c r="C371" s="178"/>
      <c r="D371" s="120">
        <f>E131</f>
        <v>0</v>
      </c>
      <c r="E371" s="174"/>
      <c r="F371" s="174"/>
      <c r="G371" s="122" t="s">
        <v>193</v>
      </c>
      <c r="H371" s="175">
        <f t="shared" ref="H371:H372" si="57">D371*E371</f>
        <v>0</v>
      </c>
      <c r="I371" s="175"/>
      <c r="J371" s="64"/>
      <c r="K371" s="123">
        <f t="shared" si="56"/>
        <v>0</v>
      </c>
    </row>
    <row r="372" spans="1:11">
      <c r="A372" s="176"/>
      <c r="B372" s="176"/>
      <c r="C372" s="176"/>
      <c r="D372" s="71"/>
      <c r="E372" s="177"/>
      <c r="F372" s="177"/>
      <c r="G372" s="122" t="s">
        <v>193</v>
      </c>
      <c r="H372" s="175">
        <f t="shared" si="57"/>
        <v>0</v>
      </c>
      <c r="I372" s="175"/>
      <c r="J372" s="64"/>
      <c r="K372" s="123">
        <f t="shared" si="56"/>
        <v>0</v>
      </c>
    </row>
    <row r="373" spans="1:11">
      <c r="A373" s="176"/>
      <c r="B373" s="176"/>
      <c r="C373" s="176"/>
      <c r="D373" s="71"/>
      <c r="E373" s="177"/>
      <c r="F373" s="177"/>
      <c r="G373" s="122" t="s">
        <v>193</v>
      </c>
      <c r="H373" s="175">
        <f t="shared" si="55"/>
        <v>0</v>
      </c>
      <c r="I373" s="175"/>
      <c r="J373" s="64"/>
      <c r="K373" s="123">
        <f t="shared" si="56"/>
        <v>0</v>
      </c>
    </row>
    <row r="374" spans="1:11">
      <c r="D374" s="181" t="s">
        <v>145</v>
      </c>
      <c r="E374" s="181"/>
      <c r="F374" s="181"/>
      <c r="G374" s="181"/>
      <c r="H374" s="185">
        <f>SUM(H366:I373)</f>
        <v>0</v>
      </c>
      <c r="I374" s="185"/>
      <c r="J374" s="124">
        <f>SUM(J366:J373)</f>
        <v>0</v>
      </c>
      <c r="K374" s="124">
        <f>SUM(K366:K373)</f>
        <v>0</v>
      </c>
    </row>
    <row r="376" spans="1:11">
      <c r="A376" s="172" t="s">
        <v>179</v>
      </c>
      <c r="B376" s="172"/>
      <c r="C376" s="172"/>
      <c r="D376" s="172"/>
      <c r="F376" s="172" t="s">
        <v>185</v>
      </c>
      <c r="G376" s="172"/>
      <c r="H376" s="172"/>
      <c r="I376" s="172"/>
    </row>
    <row r="377" spans="1:11" s="8" customFormat="1">
      <c r="A377" s="186" t="s">
        <v>93</v>
      </c>
      <c r="B377" s="186"/>
      <c r="C377" s="186"/>
      <c r="D377" s="24" t="s">
        <v>181</v>
      </c>
      <c r="F377" s="186" t="s">
        <v>93</v>
      </c>
      <c r="G377" s="186"/>
      <c r="H377" s="186"/>
      <c r="I377" s="24" t="s">
        <v>181</v>
      </c>
    </row>
    <row r="378" spans="1:11">
      <c r="A378" s="178" t="s">
        <v>180</v>
      </c>
      <c r="B378" s="178"/>
      <c r="C378" s="178"/>
      <c r="D378" s="120">
        <f>K374</f>
        <v>0</v>
      </c>
      <c r="F378" s="178" t="s">
        <v>340</v>
      </c>
      <c r="G378" s="178"/>
      <c r="H378" s="178"/>
      <c r="I378" s="120">
        <f>D382</f>
        <v>0</v>
      </c>
    </row>
    <row r="379" spans="1:11">
      <c r="A379" s="178" t="s">
        <v>146</v>
      </c>
      <c r="B379" s="178"/>
      <c r="C379" s="178"/>
      <c r="D379" s="120">
        <f>F360</f>
        <v>0</v>
      </c>
      <c r="F379" s="178" t="s">
        <v>187</v>
      </c>
      <c r="G379" s="178"/>
      <c r="H379" s="178"/>
      <c r="I379" s="90"/>
    </row>
    <row r="380" spans="1:11">
      <c r="A380" s="178" t="s">
        <v>182</v>
      </c>
      <c r="B380" s="178"/>
      <c r="C380" s="178"/>
      <c r="D380" s="120">
        <f>J263</f>
        <v>0</v>
      </c>
      <c r="F380" s="178" t="s">
        <v>190</v>
      </c>
      <c r="G380" s="178"/>
      <c r="H380" s="178"/>
      <c r="I380" s="91"/>
    </row>
    <row r="381" spans="1:11">
      <c r="A381" s="178" t="s">
        <v>183</v>
      </c>
      <c r="B381" s="178"/>
      <c r="C381" s="178"/>
      <c r="D381" s="120">
        <f>J271+I285+I294</f>
        <v>0</v>
      </c>
      <c r="F381" s="228" t="s">
        <v>188</v>
      </c>
      <c r="G381" s="228"/>
      <c r="H381" s="228"/>
      <c r="I381" s="121">
        <f>IF(I378=0,0,-1*PMT(I379,I380,I378))</f>
        <v>0</v>
      </c>
    </row>
    <row r="382" spans="1:11">
      <c r="A382" s="181" t="s">
        <v>184</v>
      </c>
      <c r="B382" s="181"/>
      <c r="C382" s="181"/>
      <c r="D382" s="121">
        <f>SUM(D378:D381)</f>
        <v>0</v>
      </c>
      <c r="F382" t="s">
        <v>189</v>
      </c>
    </row>
    <row r="383" spans="1:11">
      <c r="A383" s="225"/>
      <c r="B383" s="225"/>
      <c r="C383" s="225"/>
    </row>
    <row r="384" spans="1:11">
      <c r="A384" s="166" t="s">
        <v>225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8"/>
    </row>
    <row r="385" spans="1:11">
      <c r="A385" s="25"/>
      <c r="B385" s="25"/>
      <c r="C385" s="25"/>
      <c r="D385" s="25"/>
      <c r="E385" s="25"/>
      <c r="F385" s="25"/>
      <c r="G385" s="25"/>
      <c r="H385" s="25"/>
      <c r="I385" s="25"/>
      <c r="J385" s="49"/>
      <c r="K385" s="49"/>
    </row>
    <row r="386" spans="1:11" s="8" customFormat="1">
      <c r="A386" s="224" t="s">
        <v>93</v>
      </c>
      <c r="B386" s="224"/>
      <c r="C386" s="224"/>
      <c r="D386" s="224"/>
      <c r="E386" s="33" t="s">
        <v>55</v>
      </c>
      <c r="F386" s="33" t="s">
        <v>56</v>
      </c>
      <c r="G386" s="33" t="s">
        <v>57</v>
      </c>
      <c r="H386" s="33" t="s">
        <v>58</v>
      </c>
      <c r="I386" s="33" t="s">
        <v>60</v>
      </c>
    </row>
    <row r="387" spans="1:11">
      <c r="A387" s="179" t="s">
        <v>155</v>
      </c>
      <c r="B387" s="179"/>
      <c r="C387" s="179"/>
      <c r="D387" s="179"/>
      <c r="E387" s="92">
        <f>F247</f>
        <v>0</v>
      </c>
      <c r="F387" s="92">
        <f>H247</f>
        <v>0</v>
      </c>
      <c r="G387" s="92">
        <f t="shared" ref="G387:I387" si="58">I247</f>
        <v>0</v>
      </c>
      <c r="H387" s="92">
        <f t="shared" si="58"/>
        <v>0</v>
      </c>
      <c r="I387" s="92">
        <f t="shared" si="58"/>
        <v>0</v>
      </c>
    </row>
    <row r="388" spans="1:11">
      <c r="A388" s="179" t="s">
        <v>156</v>
      </c>
      <c r="B388" s="179"/>
      <c r="C388" s="179"/>
      <c r="D388" s="179"/>
      <c r="E388" s="92">
        <f>K304*12</f>
        <v>0</v>
      </c>
      <c r="F388" s="92">
        <f>E388*(1+$C$117)</f>
        <v>0</v>
      </c>
      <c r="G388" s="92">
        <f t="shared" ref="G388:I388" si="59">F388*(1+$C$117)</f>
        <v>0</v>
      </c>
      <c r="H388" s="92">
        <f t="shared" si="59"/>
        <v>0</v>
      </c>
      <c r="I388" s="92">
        <f t="shared" si="59"/>
        <v>0</v>
      </c>
    </row>
    <row r="389" spans="1:11">
      <c r="A389" s="179" t="s">
        <v>143</v>
      </c>
      <c r="B389" s="179"/>
      <c r="C389" s="179"/>
      <c r="D389" s="179"/>
      <c r="E389" s="92">
        <f>D314*12</f>
        <v>0</v>
      </c>
      <c r="F389" s="92">
        <f>E389*(1+$C$117)</f>
        <v>0</v>
      </c>
      <c r="G389" s="92">
        <f t="shared" ref="G389:I389" si="60">F389*(1+$C$117)</f>
        <v>0</v>
      </c>
      <c r="H389" s="92">
        <f t="shared" si="60"/>
        <v>0</v>
      </c>
      <c r="I389" s="92">
        <f t="shared" si="60"/>
        <v>0</v>
      </c>
    </row>
    <row r="390" spans="1:11">
      <c r="A390" s="179" t="s">
        <v>157</v>
      </c>
      <c r="B390" s="179"/>
      <c r="C390" s="179"/>
      <c r="D390" s="179"/>
      <c r="E390" s="92">
        <f>$G$272+$F$286</f>
        <v>0</v>
      </c>
      <c r="F390" s="92">
        <f t="shared" ref="F390:I390" si="61">$G$272+$F$286</f>
        <v>0</v>
      </c>
      <c r="G390" s="92">
        <f t="shared" si="61"/>
        <v>0</v>
      </c>
      <c r="H390" s="92">
        <f t="shared" si="61"/>
        <v>0</v>
      </c>
      <c r="I390" s="92">
        <f t="shared" si="61"/>
        <v>0</v>
      </c>
    </row>
    <row r="391" spans="1:11">
      <c r="A391" s="172" t="s">
        <v>158</v>
      </c>
      <c r="B391" s="172"/>
      <c r="C391" s="172"/>
      <c r="D391" s="172"/>
      <c r="E391" s="93">
        <f>SUM(E387:E390)</f>
        <v>0</v>
      </c>
      <c r="F391" s="93">
        <f t="shared" ref="F391:I391" si="62">SUM(F387:F390)</f>
        <v>0</v>
      </c>
      <c r="G391" s="93">
        <f t="shared" si="62"/>
        <v>0</v>
      </c>
      <c r="H391" s="93">
        <f t="shared" si="62"/>
        <v>0</v>
      </c>
      <c r="I391" s="93">
        <f t="shared" si="62"/>
        <v>0</v>
      </c>
    </row>
    <row r="392" spans="1:11">
      <c r="A392" s="183"/>
      <c r="B392" s="183"/>
      <c r="C392" s="183"/>
      <c r="D392" s="183"/>
    </row>
    <row r="393" spans="1:11">
      <c r="A393" s="166" t="s">
        <v>226</v>
      </c>
      <c r="B393" s="167"/>
      <c r="C393" s="167"/>
      <c r="D393" s="167"/>
      <c r="E393" s="167"/>
      <c r="F393" s="167"/>
      <c r="G393" s="167"/>
      <c r="H393" s="167"/>
      <c r="I393" s="167"/>
      <c r="J393" s="167"/>
      <c r="K393" s="168"/>
    </row>
    <row r="394" spans="1:11">
      <c r="A394" s="49"/>
      <c r="B394" s="49"/>
      <c r="C394" s="49"/>
      <c r="D394" s="25"/>
      <c r="E394" s="21"/>
      <c r="F394" s="21"/>
      <c r="G394" s="21"/>
      <c r="H394" s="21"/>
      <c r="I394" s="21"/>
      <c r="J394" s="21"/>
      <c r="K394" s="21"/>
    </row>
    <row r="395" spans="1:11" s="5" customFormat="1">
      <c r="A395" s="173" t="s">
        <v>168</v>
      </c>
      <c r="B395" s="173"/>
      <c r="C395" s="173"/>
      <c r="D395" s="76"/>
    </row>
    <row r="396" spans="1:11" s="8" customFormat="1">
      <c r="A396" s="186" t="s">
        <v>93</v>
      </c>
      <c r="B396" s="186"/>
      <c r="C396" s="186"/>
      <c r="D396" s="186"/>
      <c r="E396" s="24" t="s">
        <v>55</v>
      </c>
      <c r="F396" s="24" t="s">
        <v>56</v>
      </c>
      <c r="G396" s="24" t="s">
        <v>57</v>
      </c>
      <c r="H396" s="24" t="s">
        <v>58</v>
      </c>
      <c r="I396" s="24" t="s">
        <v>60</v>
      </c>
    </row>
    <row r="397" spans="1:11">
      <c r="A397" s="172" t="s">
        <v>159</v>
      </c>
      <c r="B397" s="172"/>
      <c r="C397" s="172"/>
      <c r="D397" s="172"/>
      <c r="E397" s="93">
        <f>E161</f>
        <v>0</v>
      </c>
      <c r="F397" s="93">
        <f t="shared" ref="F397:I397" si="63">F161</f>
        <v>0</v>
      </c>
      <c r="G397" s="93">
        <f>G161</f>
        <v>0</v>
      </c>
      <c r="H397" s="93">
        <f t="shared" si="63"/>
        <v>0</v>
      </c>
      <c r="I397" s="93">
        <f t="shared" si="63"/>
        <v>0</v>
      </c>
    </row>
    <row r="398" spans="1:11">
      <c r="A398" s="179" t="s">
        <v>160</v>
      </c>
      <c r="B398" s="179"/>
      <c r="C398" s="179"/>
      <c r="D398" s="179"/>
      <c r="E398" s="92">
        <f>E391</f>
        <v>0</v>
      </c>
      <c r="F398" s="92">
        <f t="shared" ref="F398:I398" si="64">F391</f>
        <v>0</v>
      </c>
      <c r="G398" s="92">
        <f>G391</f>
        <v>0</v>
      </c>
      <c r="H398" s="92">
        <f t="shared" si="64"/>
        <v>0</v>
      </c>
      <c r="I398" s="92">
        <f t="shared" si="64"/>
        <v>0</v>
      </c>
    </row>
    <row r="399" spans="1:11">
      <c r="A399" s="172" t="s">
        <v>161</v>
      </c>
      <c r="B399" s="172"/>
      <c r="C399" s="172"/>
      <c r="D399" s="172"/>
      <c r="E399" s="93">
        <f>E397-E398</f>
        <v>0</v>
      </c>
      <c r="F399" s="93">
        <f t="shared" ref="F399" si="65">F397-F398</f>
        <v>0</v>
      </c>
      <c r="G399" s="93">
        <f>G397-G398</f>
        <v>0</v>
      </c>
      <c r="H399" s="93">
        <f t="shared" ref="H399:I399" si="66">H397-H398</f>
        <v>0</v>
      </c>
      <c r="I399" s="93">
        <f t="shared" si="66"/>
        <v>0</v>
      </c>
      <c r="K399" s="100"/>
    </row>
    <row r="400" spans="1:11">
      <c r="A400" s="179" t="s">
        <v>162</v>
      </c>
      <c r="B400" s="179"/>
      <c r="C400" s="179"/>
      <c r="D400" s="179"/>
      <c r="E400" s="92">
        <f>E347</f>
        <v>0</v>
      </c>
      <c r="F400" s="92">
        <f t="shared" ref="F400:I400" si="67">F347</f>
        <v>0</v>
      </c>
      <c r="G400" s="92">
        <f>G347</f>
        <v>0</v>
      </c>
      <c r="H400" s="92">
        <f t="shared" si="67"/>
        <v>0</v>
      </c>
      <c r="I400" s="92">
        <f t="shared" si="67"/>
        <v>0</v>
      </c>
      <c r="K400" s="100"/>
    </row>
    <row r="401" spans="1:11">
      <c r="A401" s="179" t="s">
        <v>163</v>
      </c>
      <c r="B401" s="179"/>
      <c r="C401" s="179"/>
      <c r="D401" s="179"/>
      <c r="E401" s="92">
        <f>F131</f>
        <v>0</v>
      </c>
      <c r="F401" s="92">
        <f>H131</f>
        <v>0</v>
      </c>
      <c r="G401" s="92">
        <f>I131</f>
        <v>0</v>
      </c>
      <c r="H401" s="92">
        <f t="shared" ref="H401:I401" si="68">J131</f>
        <v>0</v>
      </c>
      <c r="I401" s="92">
        <f t="shared" si="68"/>
        <v>0</v>
      </c>
      <c r="K401" s="100"/>
    </row>
    <row r="402" spans="1:11">
      <c r="A402" s="179" t="s">
        <v>164</v>
      </c>
      <c r="B402" s="179"/>
      <c r="C402" s="179"/>
      <c r="D402" s="179"/>
      <c r="E402" s="92">
        <f>K338*12</f>
        <v>0</v>
      </c>
      <c r="F402" s="92">
        <f>E402*(1+$C$117)</f>
        <v>0</v>
      </c>
      <c r="G402" s="92">
        <f t="shared" ref="G402:I402" si="69">F402*(1+$C$117)</f>
        <v>0</v>
      </c>
      <c r="H402" s="92">
        <f t="shared" si="69"/>
        <v>0</v>
      </c>
      <c r="I402" s="92">
        <f t="shared" si="69"/>
        <v>0</v>
      </c>
      <c r="K402" s="14"/>
    </row>
    <row r="403" spans="1:11">
      <c r="A403" s="179" t="s">
        <v>165</v>
      </c>
      <c r="B403" s="179"/>
      <c r="C403" s="179"/>
      <c r="D403" s="179"/>
      <c r="E403" s="92">
        <f>$F$295</f>
        <v>0</v>
      </c>
      <c r="F403" s="92">
        <f t="shared" ref="F403:I403" si="70">$F$295</f>
        <v>0</v>
      </c>
      <c r="G403" s="92">
        <f t="shared" si="70"/>
        <v>0</v>
      </c>
      <c r="H403" s="92">
        <f t="shared" si="70"/>
        <v>0</v>
      </c>
      <c r="I403" s="92">
        <f t="shared" si="70"/>
        <v>0</v>
      </c>
      <c r="K403" s="100"/>
    </row>
    <row r="404" spans="1:11">
      <c r="A404" s="172" t="s">
        <v>166</v>
      </c>
      <c r="B404" s="172"/>
      <c r="C404" s="172"/>
      <c r="D404" s="172"/>
      <c r="E404" s="93">
        <f>E399-SUM(E400:E403)</f>
        <v>0</v>
      </c>
      <c r="F404" s="93">
        <f t="shared" ref="F404:I404" si="71">F399-SUM(F400:F403)</f>
        <v>0</v>
      </c>
      <c r="G404" s="93">
        <f>G399-SUM(G400:G403)</f>
        <v>0</v>
      </c>
      <c r="H404" s="93">
        <f t="shared" si="71"/>
        <v>0</v>
      </c>
      <c r="I404" s="93">
        <f t="shared" si="71"/>
        <v>0</v>
      </c>
      <c r="K404" s="100"/>
    </row>
    <row r="405" spans="1:11">
      <c r="A405" s="179" t="s">
        <v>202</v>
      </c>
      <c r="B405" s="179"/>
      <c r="C405" s="179"/>
      <c r="D405" s="179"/>
      <c r="E405" s="92">
        <f>SUM('Anexo 3'!D14:D25)</f>
        <v>0</v>
      </c>
      <c r="F405" s="92">
        <f>SUM('Anexo 3'!D26:D37)</f>
        <v>0</v>
      </c>
      <c r="G405" s="92">
        <f>SUM('Anexo 3'!D38:D43,'Anexo 3'!K13:K18)</f>
        <v>0</v>
      </c>
      <c r="H405" s="92">
        <f>SUM('Anexo 3'!K19:K30)</f>
        <v>0</v>
      </c>
      <c r="I405" s="92">
        <f>SUM('Anexo 3'!K31:K42)</f>
        <v>0</v>
      </c>
      <c r="K405" s="14"/>
    </row>
    <row r="406" spans="1:11">
      <c r="A406" s="172" t="s">
        <v>191</v>
      </c>
      <c r="B406" s="172"/>
      <c r="C406" s="172"/>
      <c r="D406" s="172"/>
      <c r="E406" s="93">
        <f>E404-E405</f>
        <v>0</v>
      </c>
      <c r="F406" s="93">
        <f t="shared" ref="F406" si="72">F404-F405</f>
        <v>0</v>
      </c>
      <c r="G406" s="93">
        <f>G404-G405</f>
        <v>0</v>
      </c>
      <c r="H406" s="93">
        <f t="shared" ref="H406:I406" si="73">H404-H405</f>
        <v>0</v>
      </c>
      <c r="I406" s="93">
        <f t="shared" si="73"/>
        <v>0</v>
      </c>
      <c r="K406" s="101"/>
    </row>
    <row r="407" spans="1:11">
      <c r="A407" s="179" t="s">
        <v>167</v>
      </c>
      <c r="B407" s="179"/>
      <c r="C407" s="179"/>
      <c r="D407" s="179"/>
      <c r="E407" s="92">
        <f>E406*$D$395</f>
        <v>0</v>
      </c>
      <c r="F407" s="92">
        <f t="shared" ref="F407" si="74">F406*$D$395</f>
        <v>0</v>
      </c>
      <c r="G407" s="92">
        <f>G406*$D$395</f>
        <v>0</v>
      </c>
      <c r="H407" s="92">
        <f t="shared" ref="H407:I407" si="75">H406*$D$395</f>
        <v>0</v>
      </c>
      <c r="I407" s="92">
        <f t="shared" si="75"/>
        <v>0</v>
      </c>
      <c r="K407" s="14"/>
    </row>
    <row r="408" spans="1:11">
      <c r="A408" s="172" t="s">
        <v>169</v>
      </c>
      <c r="B408" s="172"/>
      <c r="C408" s="172"/>
      <c r="D408" s="172"/>
      <c r="E408" s="93">
        <f>E406-E407</f>
        <v>0</v>
      </c>
      <c r="F408" s="93">
        <f t="shared" ref="F408" si="76">F406-F407</f>
        <v>0</v>
      </c>
      <c r="G408" s="93">
        <f>G406-G407</f>
        <v>0</v>
      </c>
      <c r="H408" s="93">
        <f t="shared" ref="H408:I408" si="77">H406-H407</f>
        <v>0</v>
      </c>
      <c r="I408" s="93">
        <f t="shared" si="77"/>
        <v>0</v>
      </c>
      <c r="K408" s="100"/>
    </row>
    <row r="409" spans="1:11">
      <c r="A409" s="225"/>
      <c r="B409" s="225"/>
      <c r="C409" s="225"/>
      <c r="D409" s="225"/>
      <c r="E409" s="103"/>
      <c r="F409" s="103"/>
      <c r="G409" s="103"/>
      <c r="H409" s="103"/>
      <c r="I409" s="103"/>
    </row>
    <row r="410" spans="1:11">
      <c r="A410" s="166" t="s">
        <v>227</v>
      </c>
      <c r="B410" s="167"/>
      <c r="C410" s="167"/>
      <c r="D410" s="167"/>
      <c r="E410" s="167"/>
      <c r="F410" s="167"/>
      <c r="G410" s="167"/>
      <c r="H410" s="167"/>
      <c r="I410" s="167"/>
      <c r="J410" s="167"/>
      <c r="K410" s="168"/>
    </row>
    <row r="411" spans="1:1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49"/>
    </row>
    <row r="412" spans="1:11" s="8" customFormat="1">
      <c r="A412" s="186" t="s">
        <v>93</v>
      </c>
      <c r="B412" s="186"/>
      <c r="C412" s="186"/>
      <c r="D412" s="186"/>
      <c r="E412" s="24" t="s">
        <v>138</v>
      </c>
      <c r="F412" s="24" t="s">
        <v>55</v>
      </c>
      <c r="G412" s="24" t="s">
        <v>56</v>
      </c>
      <c r="H412" s="24" t="s">
        <v>57</v>
      </c>
      <c r="I412" s="24" t="s">
        <v>58</v>
      </c>
      <c r="J412" s="24" t="s">
        <v>60</v>
      </c>
    </row>
    <row r="413" spans="1:11">
      <c r="A413" s="179" t="s">
        <v>170</v>
      </c>
      <c r="B413" s="227"/>
      <c r="C413" s="227"/>
      <c r="D413" s="227"/>
      <c r="E413" s="92">
        <v>0</v>
      </c>
      <c r="F413" s="92">
        <f>E428</f>
        <v>0</v>
      </c>
      <c r="G413" s="92">
        <f t="shared" ref="G413:J413" si="78">F428</f>
        <v>0</v>
      </c>
      <c r="H413" s="92">
        <f>G428</f>
        <v>0</v>
      </c>
      <c r="I413" s="92">
        <f t="shared" si="78"/>
        <v>0</v>
      </c>
      <c r="J413" s="92">
        <f t="shared" si="78"/>
        <v>0</v>
      </c>
    </row>
    <row r="414" spans="1:11">
      <c r="A414" s="179" t="s">
        <v>171</v>
      </c>
      <c r="B414" s="179"/>
      <c r="C414" s="179"/>
      <c r="D414" s="179"/>
      <c r="E414" s="92">
        <f>H263+H271+G285+G294+E360+J374</f>
        <v>0</v>
      </c>
      <c r="F414" s="92">
        <v>0</v>
      </c>
      <c r="G414" s="92">
        <v>0</v>
      </c>
      <c r="H414" s="92">
        <v>0</v>
      </c>
      <c r="I414" s="92">
        <v>0</v>
      </c>
      <c r="J414" s="92">
        <v>0</v>
      </c>
    </row>
    <row r="415" spans="1:11">
      <c r="A415" s="179" t="s">
        <v>172</v>
      </c>
      <c r="B415" s="227"/>
      <c r="C415" s="227"/>
      <c r="D415" s="227"/>
      <c r="E415" s="92">
        <f>D382</f>
        <v>0</v>
      </c>
      <c r="F415" s="92">
        <v>0</v>
      </c>
      <c r="G415" s="92">
        <v>0</v>
      </c>
      <c r="H415" s="92">
        <v>0</v>
      </c>
      <c r="I415" s="92">
        <v>0</v>
      </c>
      <c r="J415" s="92">
        <v>0</v>
      </c>
    </row>
    <row r="416" spans="1:11">
      <c r="A416" s="179" t="s">
        <v>159</v>
      </c>
      <c r="B416" s="179"/>
      <c r="C416" s="179"/>
      <c r="D416" s="179"/>
      <c r="E416" s="92">
        <v>0</v>
      </c>
      <c r="F416" s="92">
        <f>E397</f>
        <v>0</v>
      </c>
      <c r="G416" s="92">
        <f t="shared" ref="G416:I416" si="79">F397</f>
        <v>0</v>
      </c>
      <c r="H416" s="92">
        <f t="shared" si="79"/>
        <v>0</v>
      </c>
      <c r="I416" s="92">
        <f t="shared" si="79"/>
        <v>0</v>
      </c>
      <c r="J416" s="92">
        <f>I397</f>
        <v>0</v>
      </c>
    </row>
    <row r="417" spans="1:11">
      <c r="A417" s="172" t="s">
        <v>173</v>
      </c>
      <c r="B417" s="172"/>
      <c r="C417" s="172"/>
      <c r="D417" s="172"/>
      <c r="E417" s="93">
        <f>SUM(E413:E416)</f>
        <v>0</v>
      </c>
      <c r="F417" s="93">
        <f t="shared" ref="F417:J417" si="80">SUM(F413:F416)</f>
        <v>0</v>
      </c>
      <c r="G417" s="93">
        <f t="shared" si="80"/>
        <v>0</v>
      </c>
      <c r="H417" s="93">
        <f t="shared" si="80"/>
        <v>0</v>
      </c>
      <c r="I417" s="93">
        <f t="shared" si="80"/>
        <v>0</v>
      </c>
      <c r="J417" s="93">
        <f t="shared" si="80"/>
        <v>0</v>
      </c>
    </row>
    <row r="418" spans="1:11">
      <c r="A418" s="179" t="s">
        <v>174</v>
      </c>
      <c r="B418" s="179"/>
      <c r="C418" s="179"/>
      <c r="D418" s="179"/>
      <c r="E418" s="92">
        <f>G271</f>
        <v>0</v>
      </c>
      <c r="F418" s="92">
        <v>0</v>
      </c>
      <c r="G418" s="92">
        <v>0</v>
      </c>
      <c r="H418" s="92">
        <v>0</v>
      </c>
      <c r="I418" s="92">
        <v>0</v>
      </c>
      <c r="J418" s="92">
        <v>0</v>
      </c>
    </row>
    <row r="419" spans="1:11">
      <c r="A419" s="179" t="s">
        <v>175</v>
      </c>
      <c r="B419" s="179"/>
      <c r="C419" s="179"/>
      <c r="D419" s="179"/>
      <c r="E419" s="92">
        <f>F285</f>
        <v>0</v>
      </c>
      <c r="F419" s="92">
        <v>0</v>
      </c>
      <c r="G419" s="92">
        <v>0</v>
      </c>
      <c r="H419" s="92">
        <v>0</v>
      </c>
      <c r="I419" s="92">
        <v>0</v>
      </c>
      <c r="J419" s="92">
        <v>0</v>
      </c>
    </row>
    <row r="420" spans="1:11">
      <c r="A420" s="179" t="s">
        <v>176</v>
      </c>
      <c r="B420" s="227"/>
      <c r="C420" s="227"/>
      <c r="D420" s="227"/>
      <c r="E420" s="92">
        <f>G263</f>
        <v>0</v>
      </c>
      <c r="F420" s="92">
        <v>0</v>
      </c>
      <c r="G420" s="92">
        <v>0</v>
      </c>
      <c r="H420" s="92">
        <v>0</v>
      </c>
      <c r="I420" s="92">
        <v>0</v>
      </c>
      <c r="J420" s="92">
        <v>0</v>
      </c>
    </row>
    <row r="421" spans="1:11">
      <c r="A421" s="179" t="s">
        <v>177</v>
      </c>
      <c r="B421" s="179"/>
      <c r="C421" s="179"/>
      <c r="D421" s="179"/>
      <c r="E421" s="92">
        <f>F294</f>
        <v>0</v>
      </c>
      <c r="F421" s="92">
        <v>0</v>
      </c>
      <c r="G421" s="92">
        <v>0</v>
      </c>
      <c r="H421" s="92">
        <v>0</v>
      </c>
      <c r="I421" s="92">
        <v>0</v>
      </c>
      <c r="J421" s="92">
        <v>0</v>
      </c>
    </row>
    <row r="422" spans="1:11">
      <c r="A422" s="179" t="s">
        <v>178</v>
      </c>
      <c r="B422" s="179"/>
      <c r="C422" s="179"/>
      <c r="D422" s="179"/>
      <c r="E422" s="92">
        <v>0</v>
      </c>
      <c r="F422" s="92">
        <f>E391-E390</f>
        <v>0</v>
      </c>
      <c r="G422" s="92">
        <f t="shared" ref="G422:J422" si="81">F391-F390</f>
        <v>0</v>
      </c>
      <c r="H422" s="92">
        <f t="shared" si="81"/>
        <v>0</v>
      </c>
      <c r="I422" s="92">
        <f>H391-H390</f>
        <v>0</v>
      </c>
      <c r="J422" s="92">
        <f t="shared" si="81"/>
        <v>0</v>
      </c>
    </row>
    <row r="423" spans="1:11">
      <c r="A423" s="179" t="s">
        <v>205</v>
      </c>
      <c r="B423" s="179"/>
      <c r="C423" s="179"/>
      <c r="D423" s="179"/>
      <c r="E423" s="92">
        <v>0</v>
      </c>
      <c r="F423" s="92">
        <f>SUM(E400:E402)</f>
        <v>0</v>
      </c>
      <c r="G423" s="92">
        <f t="shared" ref="G423:J423" si="82">SUM(F400:F402)</f>
        <v>0</v>
      </c>
      <c r="H423" s="92">
        <f>SUM(G400:G402)</f>
        <v>0</v>
      </c>
      <c r="I423" s="92">
        <f t="shared" si="82"/>
        <v>0</v>
      </c>
      <c r="J423" s="92">
        <f t="shared" si="82"/>
        <v>0</v>
      </c>
    </row>
    <row r="424" spans="1:11">
      <c r="A424" s="179" t="s">
        <v>146</v>
      </c>
      <c r="B424" s="179"/>
      <c r="C424" s="179"/>
      <c r="D424" s="179"/>
      <c r="E424" s="92">
        <f>D360</f>
        <v>0</v>
      </c>
      <c r="F424" s="92">
        <v>0</v>
      </c>
      <c r="G424" s="92">
        <v>0</v>
      </c>
      <c r="H424" s="92">
        <v>0</v>
      </c>
      <c r="I424" s="92">
        <v>0</v>
      </c>
      <c r="J424" s="92">
        <v>0</v>
      </c>
    </row>
    <row r="425" spans="1:11">
      <c r="A425" s="179" t="s">
        <v>201</v>
      </c>
      <c r="B425" s="179"/>
      <c r="C425" s="179"/>
      <c r="D425" s="179"/>
      <c r="E425" s="92">
        <v>0</v>
      </c>
      <c r="F425" s="92">
        <f>SUM('Anexo 3'!E14:E25)</f>
        <v>0</v>
      </c>
      <c r="G425" s="92">
        <f>SUM('Anexo 3'!E26:E37)</f>
        <v>0</v>
      </c>
      <c r="H425" s="92">
        <f>SUM('Anexo 3'!E38:E43,'Anexo 3'!L13:L18)</f>
        <v>0</v>
      </c>
      <c r="I425" s="92">
        <f>SUM('Anexo 3'!L19:L30)</f>
        <v>0</v>
      </c>
      <c r="J425" s="92">
        <f>SUM('Anexo 3'!L31:L42)</f>
        <v>0</v>
      </c>
    </row>
    <row r="426" spans="1:11">
      <c r="A426" s="179" t="s">
        <v>200</v>
      </c>
      <c r="B426" s="179"/>
      <c r="C426" s="179"/>
      <c r="D426" s="179"/>
      <c r="E426" s="92">
        <v>0</v>
      </c>
      <c r="F426" s="92">
        <v>0</v>
      </c>
      <c r="G426" s="92">
        <f>E407</f>
        <v>0</v>
      </c>
      <c r="H426" s="92">
        <f>F407</f>
        <v>0</v>
      </c>
      <c r="I426" s="92">
        <f t="shared" ref="I426:J426" si="83">G407</f>
        <v>0</v>
      </c>
      <c r="J426" s="92">
        <f t="shared" si="83"/>
        <v>0</v>
      </c>
    </row>
    <row r="427" spans="1:11">
      <c r="A427" s="172" t="s">
        <v>203</v>
      </c>
      <c r="B427" s="172"/>
      <c r="C427" s="172"/>
      <c r="D427" s="172"/>
      <c r="E427" s="93">
        <f>SUM(E418:E426)</f>
        <v>0</v>
      </c>
      <c r="F427" s="93">
        <f t="shared" ref="F427:J427" si="84">SUM(F418:F426)</f>
        <v>0</v>
      </c>
      <c r="G427" s="93">
        <f t="shared" si="84"/>
        <v>0</v>
      </c>
      <c r="H427" s="93">
        <f>SUM(H418:H426)</f>
        <v>0</v>
      </c>
      <c r="I427" s="93">
        <f t="shared" si="84"/>
        <v>0</v>
      </c>
      <c r="J427" s="93">
        <f t="shared" si="84"/>
        <v>0</v>
      </c>
    </row>
    <row r="428" spans="1:11">
      <c r="A428" s="172" t="s">
        <v>204</v>
      </c>
      <c r="B428" s="172"/>
      <c r="C428" s="172"/>
      <c r="D428" s="172"/>
      <c r="E428" s="93">
        <f>E417-E427</f>
        <v>0</v>
      </c>
      <c r="F428" s="93">
        <f t="shared" ref="F428:J428" si="85">F417-F427</f>
        <v>0</v>
      </c>
      <c r="G428" s="93">
        <f t="shared" si="85"/>
        <v>0</v>
      </c>
      <c r="H428" s="93">
        <f>H417-H427</f>
        <v>0</v>
      </c>
      <c r="I428" s="93">
        <f t="shared" si="85"/>
        <v>0</v>
      </c>
      <c r="J428" s="93">
        <f t="shared" si="85"/>
        <v>0</v>
      </c>
    </row>
    <row r="429" spans="1:11">
      <c r="F429" s="99"/>
      <c r="G429" s="99"/>
    </row>
    <row r="430" spans="1:11">
      <c r="A430" s="166" t="s">
        <v>228</v>
      </c>
      <c r="B430" s="167"/>
      <c r="C430" s="167"/>
      <c r="D430" s="167"/>
      <c r="E430" s="167"/>
      <c r="F430" s="167"/>
      <c r="G430" s="167"/>
      <c r="H430" s="167"/>
      <c r="I430" s="167"/>
      <c r="J430" s="167"/>
      <c r="K430" s="168"/>
    </row>
    <row r="431" spans="1:1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49"/>
    </row>
    <row r="432" spans="1:11" s="8" customFormat="1">
      <c r="A432" s="186" t="s">
        <v>93</v>
      </c>
      <c r="B432" s="186"/>
      <c r="C432" s="186"/>
      <c r="D432" s="186"/>
      <c r="E432" s="24" t="s">
        <v>138</v>
      </c>
      <c r="F432" s="24" t="s">
        <v>55</v>
      </c>
      <c r="G432" s="24" t="s">
        <v>56</v>
      </c>
      <c r="H432" s="24" t="s">
        <v>57</v>
      </c>
      <c r="I432" s="24" t="s">
        <v>58</v>
      </c>
      <c r="J432" s="24" t="s">
        <v>60</v>
      </c>
    </row>
    <row r="433" spans="1:10">
      <c r="A433" s="172" t="s">
        <v>206</v>
      </c>
      <c r="B433" s="227"/>
      <c r="C433" s="227"/>
      <c r="D433" s="227"/>
      <c r="E433" s="12"/>
      <c r="F433" s="12"/>
      <c r="G433" s="12"/>
      <c r="H433" s="12"/>
      <c r="I433" s="12"/>
      <c r="J433" s="12"/>
    </row>
    <row r="434" spans="1:10">
      <c r="A434" s="179" t="s">
        <v>207</v>
      </c>
      <c r="B434" s="227"/>
      <c r="C434" s="227"/>
      <c r="D434" s="227"/>
      <c r="E434" s="96">
        <f>E428</f>
        <v>0</v>
      </c>
      <c r="F434" s="96">
        <f>F428</f>
        <v>0</v>
      </c>
      <c r="G434" s="96">
        <f t="shared" ref="G434:J434" si="86">G428</f>
        <v>0</v>
      </c>
      <c r="H434" s="96">
        <f>H428</f>
        <v>0</v>
      </c>
      <c r="I434" s="96">
        <f t="shared" si="86"/>
        <v>0</v>
      </c>
      <c r="J434" s="96">
        <f t="shared" si="86"/>
        <v>0</v>
      </c>
    </row>
    <row r="435" spans="1:10">
      <c r="A435" s="172" t="s">
        <v>208</v>
      </c>
      <c r="B435" s="172"/>
      <c r="C435" s="172"/>
      <c r="D435" s="172"/>
      <c r="E435" s="88">
        <f>E434</f>
        <v>0</v>
      </c>
      <c r="F435" s="88">
        <f t="shared" ref="F435:J435" si="87">F434</f>
        <v>0</v>
      </c>
      <c r="G435" s="88">
        <f t="shared" si="87"/>
        <v>0</v>
      </c>
      <c r="H435" s="88">
        <f t="shared" si="87"/>
        <v>0</v>
      </c>
      <c r="I435" s="88">
        <f t="shared" si="87"/>
        <v>0</v>
      </c>
      <c r="J435" s="88">
        <f t="shared" si="87"/>
        <v>0</v>
      </c>
    </row>
    <row r="436" spans="1:10">
      <c r="A436" s="179" t="s">
        <v>209</v>
      </c>
      <c r="B436" s="227"/>
      <c r="C436" s="227"/>
      <c r="D436" s="227"/>
      <c r="E436" s="96">
        <f>F285+F294+G271</f>
        <v>0</v>
      </c>
      <c r="F436" s="96">
        <f>E436</f>
        <v>0</v>
      </c>
      <c r="G436" s="96">
        <f t="shared" ref="G436:J436" si="88">F436</f>
        <v>0</v>
      </c>
      <c r="H436" s="96">
        <f t="shared" si="88"/>
        <v>0</v>
      </c>
      <c r="I436" s="96">
        <f t="shared" si="88"/>
        <v>0</v>
      </c>
      <c r="J436" s="96">
        <f t="shared" si="88"/>
        <v>0</v>
      </c>
    </row>
    <row r="437" spans="1:10">
      <c r="A437" s="179" t="s">
        <v>210</v>
      </c>
      <c r="B437" s="227"/>
      <c r="C437" s="227"/>
      <c r="D437" s="227"/>
      <c r="E437" s="96">
        <v>0</v>
      </c>
      <c r="F437" s="96">
        <f>(G272+F286+F295)</f>
        <v>0</v>
      </c>
      <c r="G437" s="96">
        <f>F437*2</f>
        <v>0</v>
      </c>
      <c r="H437" s="96">
        <f>F437*3</f>
        <v>0</v>
      </c>
      <c r="I437" s="96">
        <f>F437*4</f>
        <v>0</v>
      </c>
      <c r="J437" s="96">
        <f>F437*5</f>
        <v>0</v>
      </c>
    </row>
    <row r="438" spans="1:10">
      <c r="A438" s="172" t="s">
        <v>211</v>
      </c>
      <c r="B438" s="172"/>
      <c r="C438" s="172"/>
      <c r="D438" s="172"/>
      <c r="E438" s="88">
        <f>E436-E437</f>
        <v>0</v>
      </c>
      <c r="F438" s="88">
        <f>F436-F437</f>
        <v>0</v>
      </c>
      <c r="G438" s="88">
        <f t="shared" ref="G438:J438" si="89">G436-G437</f>
        <v>0</v>
      </c>
      <c r="H438" s="88">
        <f t="shared" si="89"/>
        <v>0</v>
      </c>
      <c r="I438" s="88">
        <f t="shared" si="89"/>
        <v>0</v>
      </c>
      <c r="J438" s="88">
        <f t="shared" si="89"/>
        <v>0</v>
      </c>
    </row>
    <row r="439" spans="1:10">
      <c r="A439" s="179" t="s">
        <v>212</v>
      </c>
      <c r="B439" s="227"/>
      <c r="C439" s="227"/>
      <c r="D439" s="227"/>
      <c r="E439" s="96">
        <f>D360</f>
        <v>0</v>
      </c>
      <c r="F439" s="96">
        <f>E439</f>
        <v>0</v>
      </c>
      <c r="G439" s="96">
        <f t="shared" ref="G439:J439" si="90">F439</f>
        <v>0</v>
      </c>
      <c r="H439" s="96">
        <f t="shared" si="90"/>
        <v>0</v>
      </c>
      <c r="I439" s="96">
        <f t="shared" si="90"/>
        <v>0</v>
      </c>
      <c r="J439" s="96">
        <f t="shared" si="90"/>
        <v>0</v>
      </c>
    </row>
    <row r="440" spans="1:10">
      <c r="A440" s="172" t="s">
        <v>213</v>
      </c>
      <c r="B440" s="172"/>
      <c r="C440" s="172"/>
      <c r="D440" s="172"/>
      <c r="E440" s="88">
        <f>E439</f>
        <v>0</v>
      </c>
      <c r="F440" s="88">
        <f t="shared" ref="F440:J440" si="91">F439</f>
        <v>0</v>
      </c>
      <c r="G440" s="88">
        <f t="shared" si="91"/>
        <v>0</v>
      </c>
      <c r="H440" s="88">
        <f t="shared" si="91"/>
        <v>0</v>
      </c>
      <c r="I440" s="88">
        <f t="shared" si="91"/>
        <v>0</v>
      </c>
      <c r="J440" s="88">
        <f t="shared" si="91"/>
        <v>0</v>
      </c>
    </row>
    <row r="441" spans="1:10">
      <c r="A441" s="172" t="s">
        <v>214</v>
      </c>
      <c r="B441" s="172"/>
      <c r="C441" s="172"/>
      <c r="D441" s="172"/>
      <c r="E441" s="88">
        <f>E435+E438+E440</f>
        <v>0</v>
      </c>
      <c r="F441" s="88">
        <f>F435+F438+F440</f>
        <v>0</v>
      </c>
      <c r="G441" s="88">
        <f t="shared" ref="G441:J441" si="92">G435+G438+G440</f>
        <v>0</v>
      </c>
      <c r="H441" s="88">
        <f>H435+H438+H440</f>
        <v>0</v>
      </c>
      <c r="I441" s="88">
        <f t="shared" si="92"/>
        <v>0</v>
      </c>
      <c r="J441" s="88">
        <f t="shared" si="92"/>
        <v>0</v>
      </c>
    </row>
    <row r="442" spans="1:10">
      <c r="A442" s="172" t="s">
        <v>215</v>
      </c>
      <c r="B442" s="172"/>
      <c r="C442" s="172"/>
      <c r="D442" s="172"/>
      <c r="E442" s="102"/>
      <c r="F442" s="102"/>
      <c r="G442" s="102"/>
      <c r="H442" s="102"/>
      <c r="I442" s="102"/>
      <c r="J442" s="102"/>
    </row>
    <row r="443" spans="1:10">
      <c r="A443" s="179" t="s">
        <v>216</v>
      </c>
      <c r="B443" s="227"/>
      <c r="C443" s="227"/>
      <c r="D443" s="227"/>
      <c r="E443" s="96">
        <v>0</v>
      </c>
      <c r="F443" s="96">
        <f>E407</f>
        <v>0</v>
      </c>
      <c r="G443" s="96">
        <f t="shared" ref="G443:J443" si="93">F407</f>
        <v>0</v>
      </c>
      <c r="H443" s="96">
        <f t="shared" si="93"/>
        <v>0</v>
      </c>
      <c r="I443" s="96">
        <f t="shared" si="93"/>
        <v>0</v>
      </c>
      <c r="J443" s="96">
        <f t="shared" si="93"/>
        <v>0</v>
      </c>
    </row>
    <row r="444" spans="1:10">
      <c r="A444" s="179" t="s">
        <v>217</v>
      </c>
      <c r="B444" s="227"/>
      <c r="C444" s="227"/>
      <c r="D444" s="227"/>
      <c r="E444" s="96">
        <f>E415</f>
        <v>0</v>
      </c>
      <c r="F444" s="96">
        <f>'Anexo 3'!F25</f>
        <v>0</v>
      </c>
      <c r="G444" s="96">
        <f>'Anexo 3'!F37</f>
        <v>0</v>
      </c>
      <c r="H444" s="96">
        <f>'Anexo 3'!M18</f>
        <v>0</v>
      </c>
      <c r="I444" s="96">
        <f>'Anexo 3'!M30</f>
        <v>0</v>
      </c>
      <c r="J444" s="96">
        <f>'Anexo 3'!M42</f>
        <v>0</v>
      </c>
    </row>
    <row r="445" spans="1:10">
      <c r="A445" s="172" t="s">
        <v>218</v>
      </c>
      <c r="B445" s="172"/>
      <c r="C445" s="172"/>
      <c r="D445" s="172"/>
      <c r="E445" s="88">
        <f>SUM(E443:E444)</f>
        <v>0</v>
      </c>
      <c r="F445" s="88">
        <f t="shared" ref="F445:J445" si="94">SUM(F443:F444)</f>
        <v>0</v>
      </c>
      <c r="G445" s="88">
        <f t="shared" si="94"/>
        <v>0</v>
      </c>
      <c r="H445" s="88">
        <f>SUM(H443:H444)</f>
        <v>0</v>
      </c>
      <c r="I445" s="88">
        <f t="shared" si="94"/>
        <v>0</v>
      </c>
      <c r="J445" s="88">
        <f t="shared" si="94"/>
        <v>0</v>
      </c>
    </row>
    <row r="446" spans="1:10">
      <c r="A446" s="172" t="s">
        <v>219</v>
      </c>
      <c r="B446" s="172"/>
      <c r="C446" s="172"/>
      <c r="D446" s="172"/>
      <c r="E446" s="102"/>
      <c r="F446" s="102"/>
      <c r="G446" s="102"/>
      <c r="H446" s="102"/>
      <c r="I446" s="102"/>
      <c r="J446" s="102"/>
    </row>
    <row r="447" spans="1:10">
      <c r="A447" s="179" t="s">
        <v>220</v>
      </c>
      <c r="B447" s="227"/>
      <c r="C447" s="227"/>
      <c r="D447" s="227"/>
      <c r="E447" s="96">
        <f>E414</f>
        <v>0</v>
      </c>
      <c r="F447" s="96">
        <f>E447</f>
        <v>0</v>
      </c>
      <c r="G447" s="96">
        <f t="shared" ref="G447:J447" si="95">F447</f>
        <v>0</v>
      </c>
      <c r="H447" s="96">
        <f t="shared" si="95"/>
        <v>0</v>
      </c>
      <c r="I447" s="96">
        <f t="shared" si="95"/>
        <v>0</v>
      </c>
      <c r="J447" s="96">
        <f t="shared" si="95"/>
        <v>0</v>
      </c>
    </row>
    <row r="448" spans="1:10">
      <c r="A448" s="179" t="s">
        <v>221</v>
      </c>
      <c r="B448" s="227"/>
      <c r="C448" s="227"/>
      <c r="D448" s="227"/>
      <c r="E448" s="96">
        <v>0</v>
      </c>
      <c r="F448" s="96">
        <f>E408</f>
        <v>0</v>
      </c>
      <c r="G448" s="96">
        <f t="shared" ref="G448:J448" si="96">F408</f>
        <v>0</v>
      </c>
      <c r="H448" s="96">
        <f t="shared" si="96"/>
        <v>0</v>
      </c>
      <c r="I448" s="96">
        <f t="shared" si="96"/>
        <v>0</v>
      </c>
      <c r="J448" s="96">
        <f t="shared" si="96"/>
        <v>0</v>
      </c>
    </row>
    <row r="449" spans="1:11">
      <c r="A449" s="179" t="s">
        <v>222</v>
      </c>
      <c r="B449" s="227"/>
      <c r="C449" s="227"/>
      <c r="D449" s="227"/>
      <c r="E449" s="96">
        <v>0</v>
      </c>
      <c r="F449" s="96">
        <v>0</v>
      </c>
      <c r="G449" s="96">
        <f>F449+F448</f>
        <v>0</v>
      </c>
      <c r="H449" s="96">
        <f t="shared" ref="H449:J449" si="97">G449+G448</f>
        <v>0</v>
      </c>
      <c r="I449" s="96">
        <f t="shared" si="97"/>
        <v>0</v>
      </c>
      <c r="J449" s="96">
        <f t="shared" si="97"/>
        <v>0</v>
      </c>
    </row>
    <row r="450" spans="1:11">
      <c r="A450" s="172" t="s">
        <v>223</v>
      </c>
      <c r="B450" s="172"/>
      <c r="C450" s="172"/>
      <c r="D450" s="172"/>
      <c r="E450" s="88">
        <f>SUM(E447:E449)</f>
        <v>0</v>
      </c>
      <c r="F450" s="88">
        <f t="shared" ref="F450:J450" si="98">SUM(F447:F449)</f>
        <v>0</v>
      </c>
      <c r="G450" s="88">
        <f t="shared" si="98"/>
        <v>0</v>
      </c>
      <c r="H450" s="88">
        <f>SUM(H447:H449)</f>
        <v>0</v>
      </c>
      <c r="I450" s="88">
        <f t="shared" si="98"/>
        <v>0</v>
      </c>
      <c r="J450" s="88">
        <f t="shared" si="98"/>
        <v>0</v>
      </c>
    </row>
    <row r="451" spans="1:11">
      <c r="A451" s="172" t="s">
        <v>224</v>
      </c>
      <c r="B451" s="172"/>
      <c r="C451" s="172"/>
      <c r="D451" s="172"/>
      <c r="E451" s="88">
        <f>E450+E445</f>
        <v>0</v>
      </c>
      <c r="F451" s="88">
        <f t="shared" ref="F451:J451" si="99">F450+F445</f>
        <v>0</v>
      </c>
      <c r="G451" s="88">
        <f t="shared" si="99"/>
        <v>0</v>
      </c>
      <c r="H451" s="88">
        <f>H450+H445</f>
        <v>0</v>
      </c>
      <c r="I451" s="88">
        <f t="shared" si="99"/>
        <v>0</v>
      </c>
      <c r="J451" s="88">
        <f t="shared" si="99"/>
        <v>0</v>
      </c>
    </row>
    <row r="453" spans="1:11">
      <c r="A453" s="156" t="s">
        <v>229</v>
      </c>
      <c r="B453" s="156"/>
      <c r="C453" s="156"/>
      <c r="D453" s="156"/>
      <c r="E453" s="156"/>
      <c r="F453" s="156"/>
      <c r="G453" s="156"/>
      <c r="H453" s="156"/>
      <c r="I453" s="156"/>
      <c r="J453" s="156"/>
      <c r="K453" s="156"/>
    </row>
    <row r="455" spans="1:11">
      <c r="A455" s="166" t="s">
        <v>230</v>
      </c>
      <c r="B455" s="167"/>
      <c r="C455" s="167"/>
      <c r="D455" s="167"/>
      <c r="E455" s="167"/>
      <c r="F455" s="167"/>
      <c r="G455" s="167"/>
      <c r="H455" s="167"/>
      <c r="I455" s="167"/>
      <c r="J455" s="167"/>
      <c r="K455" s="168"/>
    </row>
    <row r="457" spans="1:11" s="8" customFormat="1">
      <c r="A457" s="186" t="s">
        <v>93</v>
      </c>
      <c r="B457" s="186"/>
      <c r="C457" s="186"/>
      <c r="D457" s="186"/>
      <c r="E457" s="24" t="s">
        <v>181</v>
      </c>
      <c r="F457" s="24" t="s">
        <v>233</v>
      </c>
      <c r="H457" s="230" t="s">
        <v>237</v>
      </c>
      <c r="I457" s="231"/>
    </row>
    <row r="458" spans="1:11">
      <c r="A458" s="179" t="s">
        <v>231</v>
      </c>
      <c r="B458" s="179"/>
      <c r="C458" s="179"/>
      <c r="D458" s="179"/>
      <c r="E458" s="96">
        <f>E414</f>
        <v>0</v>
      </c>
      <c r="F458" s="42">
        <f>IFERROR(E458/E460,0)</f>
        <v>0</v>
      </c>
      <c r="H458" s="15" t="s">
        <v>238</v>
      </c>
      <c r="I458" s="96">
        <f>-1*E460</f>
        <v>0</v>
      </c>
    </row>
    <row r="459" spans="1:11">
      <c r="A459" s="179" t="s">
        <v>232</v>
      </c>
      <c r="B459" s="179"/>
      <c r="C459" s="179"/>
      <c r="D459" s="179"/>
      <c r="E459" s="96">
        <f>E415</f>
        <v>0</v>
      </c>
      <c r="F459" s="42">
        <f>IFERROR(E459/E460,0)</f>
        <v>0</v>
      </c>
      <c r="H459" s="15" t="s">
        <v>55</v>
      </c>
      <c r="I459" s="96">
        <f>F428</f>
        <v>0</v>
      </c>
    </row>
    <row r="460" spans="1:11">
      <c r="A460" s="172" t="s">
        <v>341</v>
      </c>
      <c r="B460" s="172"/>
      <c r="C460" s="172"/>
      <c r="D460" s="172"/>
      <c r="E460" s="88">
        <f>SUM(E458:E459)</f>
        <v>0</v>
      </c>
      <c r="F460" s="43">
        <f>SUM(F458:F459)</f>
        <v>0</v>
      </c>
      <c r="H460" s="15" t="s">
        <v>56</v>
      </c>
      <c r="I460" s="96">
        <f>G428</f>
        <v>0</v>
      </c>
    </row>
    <row r="461" spans="1:11">
      <c r="H461" s="15" t="s">
        <v>57</v>
      </c>
      <c r="I461" s="96">
        <f>H428</f>
        <v>0</v>
      </c>
    </row>
    <row r="462" spans="1:11">
      <c r="A462" s="186" t="s">
        <v>234</v>
      </c>
      <c r="B462" s="186"/>
      <c r="C462" s="186"/>
      <c r="D462" s="186"/>
      <c r="E462" s="44">
        <f>SUM(E463:E464)</f>
        <v>0</v>
      </c>
      <c r="H462" s="15" t="s">
        <v>58</v>
      </c>
      <c r="I462" s="96">
        <f>I428</f>
        <v>0</v>
      </c>
    </row>
    <row r="463" spans="1:11">
      <c r="A463" s="179" t="s">
        <v>235</v>
      </c>
      <c r="B463" s="179"/>
      <c r="C463" s="179"/>
      <c r="D463" s="179"/>
      <c r="E463" s="77"/>
      <c r="H463" s="15" t="s">
        <v>60</v>
      </c>
      <c r="I463" s="96">
        <f>J428</f>
        <v>0</v>
      </c>
    </row>
    <row r="464" spans="1:11">
      <c r="A464" s="179" t="s">
        <v>236</v>
      </c>
      <c r="B464" s="179"/>
      <c r="C464" s="179"/>
      <c r="D464" s="179"/>
      <c r="E464" s="77"/>
    </row>
    <row r="466" spans="1:11">
      <c r="A466" s="11"/>
      <c r="B466" s="11"/>
      <c r="C466" s="11"/>
      <c r="D466" s="11"/>
      <c r="E466" s="11"/>
      <c r="F466" s="104">
        <f>I463</f>
        <v>0</v>
      </c>
      <c r="G466" s="11"/>
      <c r="H466" s="11"/>
    </row>
    <row r="467" spans="1:11">
      <c r="A467" s="11"/>
      <c r="B467" s="11"/>
      <c r="C467" s="11"/>
      <c r="E467" s="104">
        <f>I462</f>
        <v>0</v>
      </c>
      <c r="F467" s="11"/>
      <c r="G467" s="11"/>
      <c r="H467" s="11"/>
    </row>
    <row r="468" spans="1:11">
      <c r="A468" s="11"/>
      <c r="B468" s="11"/>
      <c r="C468" s="11"/>
      <c r="D468" s="104">
        <f>I461</f>
        <v>0</v>
      </c>
      <c r="E468" s="11"/>
      <c r="F468" s="11"/>
      <c r="G468" s="229" t="s">
        <v>239</v>
      </c>
      <c r="H468" s="229"/>
      <c r="I468" s="45">
        <f>IFERROR(IRR(A478:F478), 0)</f>
        <v>0</v>
      </c>
    </row>
    <row r="469" spans="1:11">
      <c r="A469" s="11"/>
      <c r="B469" s="11"/>
      <c r="C469" s="104">
        <f>I460</f>
        <v>0</v>
      </c>
      <c r="D469" s="11"/>
      <c r="E469" s="11"/>
      <c r="F469" s="11"/>
      <c r="G469" s="229" t="s">
        <v>240</v>
      </c>
      <c r="H469" s="229"/>
      <c r="I469" s="41" t="str">
        <f>IF(I468&gt;E462,"SI","NO")</f>
        <v>NO</v>
      </c>
    </row>
    <row r="470" spans="1:11">
      <c r="A470" s="11"/>
      <c r="B470" s="104">
        <f>I459</f>
        <v>0</v>
      </c>
      <c r="D470" s="11"/>
      <c r="E470" s="11"/>
      <c r="F470" s="11"/>
      <c r="G470" s="11"/>
    </row>
    <row r="471" spans="1:11">
      <c r="A471" s="11"/>
      <c r="C471" s="11"/>
      <c r="D471" s="11"/>
      <c r="E471" s="11"/>
      <c r="F471" s="11"/>
      <c r="G471" s="229" t="s">
        <v>241</v>
      </c>
      <c r="H471" s="229"/>
      <c r="I471" s="105">
        <f>NPV(E462,B478:F478)+A478</f>
        <v>0</v>
      </c>
    </row>
    <row r="472" spans="1:11">
      <c r="A472" s="11"/>
      <c r="B472" s="11"/>
      <c r="C472" s="11"/>
      <c r="D472" s="11"/>
      <c r="E472" s="11"/>
      <c r="F472" s="11"/>
      <c r="G472" s="229" t="s">
        <v>242</v>
      </c>
      <c r="H472" s="229"/>
      <c r="I472" s="41" t="str">
        <f>IF(I471&gt;0,"SI","NO")</f>
        <v>NO</v>
      </c>
    </row>
    <row r="473" spans="1:11">
      <c r="A473" s="11"/>
      <c r="B473" s="11"/>
      <c r="C473" s="11"/>
      <c r="D473" s="11"/>
      <c r="E473" s="11"/>
      <c r="F473" s="11"/>
      <c r="G473" s="11"/>
    </row>
    <row r="474" spans="1:11">
      <c r="A474" s="11"/>
      <c r="B474" s="11"/>
      <c r="C474" s="11"/>
      <c r="D474" s="11"/>
      <c r="E474" s="11"/>
      <c r="F474" s="11"/>
      <c r="G474" s="11"/>
    </row>
    <row r="475" spans="1:11">
      <c r="A475" s="11"/>
      <c r="B475" s="11"/>
      <c r="C475" s="11"/>
      <c r="D475" s="11"/>
      <c r="E475" s="11"/>
      <c r="F475" s="11"/>
      <c r="G475" s="11"/>
    </row>
    <row r="476" spans="1:11">
      <c r="A476" s="104">
        <f>I458</f>
        <v>0</v>
      </c>
      <c r="B476" s="11"/>
      <c r="C476" s="11"/>
      <c r="D476" s="11"/>
      <c r="E476" s="11"/>
      <c r="F476" s="11"/>
      <c r="G476" s="11"/>
    </row>
    <row r="478" spans="1:11" hidden="1">
      <c r="A478" s="3">
        <f>A476</f>
        <v>0</v>
      </c>
      <c r="B478" s="3">
        <f>B470</f>
        <v>0</v>
      </c>
      <c r="C478" s="3">
        <f>C469</f>
        <v>0</v>
      </c>
      <c r="D478" s="3">
        <f>D468</f>
        <v>0</v>
      </c>
      <c r="E478" s="3">
        <f>E467</f>
        <v>0</v>
      </c>
      <c r="F478" s="3">
        <f>F466</f>
        <v>0</v>
      </c>
    </row>
    <row r="479" spans="1:11">
      <c r="A479" s="156" t="s">
        <v>292</v>
      </c>
      <c r="B479" s="156"/>
      <c r="C479" s="156"/>
      <c r="D479" s="156"/>
      <c r="E479" s="156"/>
      <c r="F479" s="156"/>
      <c r="G479" s="156"/>
      <c r="H479" s="156"/>
      <c r="I479" s="156"/>
      <c r="J479" s="156"/>
      <c r="K479" s="156"/>
    </row>
    <row r="480" spans="1:11">
      <c r="B480" s="11"/>
      <c r="C480" s="11"/>
      <c r="D480" s="11"/>
      <c r="E480" s="11"/>
      <c r="F480" s="11"/>
      <c r="G480" s="11"/>
      <c r="H480" s="11"/>
    </row>
    <row r="481" spans="1:11">
      <c r="A481" s="166" t="s">
        <v>294</v>
      </c>
      <c r="B481" s="167"/>
      <c r="C481" s="167"/>
      <c r="D481" s="167"/>
      <c r="E481" s="167"/>
      <c r="F481" s="167"/>
      <c r="G481" s="167"/>
      <c r="H481" s="167"/>
      <c r="I481" s="167"/>
      <c r="J481" s="167"/>
      <c r="K481" s="168"/>
    </row>
    <row r="482" spans="1:11">
      <c r="C482" s="11"/>
      <c r="D482" s="11"/>
      <c r="E482" s="11"/>
      <c r="F482" s="11"/>
      <c r="G482" s="11"/>
      <c r="H482" s="11"/>
    </row>
    <row r="483" spans="1:11" s="5" customFormat="1">
      <c r="A483" s="186" t="s">
        <v>21</v>
      </c>
      <c r="B483" s="186"/>
      <c r="C483" s="186" t="s">
        <v>243</v>
      </c>
      <c r="D483" s="186"/>
      <c r="E483" s="186" t="s">
        <v>244</v>
      </c>
      <c r="F483" s="186"/>
      <c r="G483" s="186" t="s">
        <v>245</v>
      </c>
      <c r="H483" s="186"/>
      <c r="I483" s="186" t="s">
        <v>246</v>
      </c>
      <c r="J483" s="186"/>
    </row>
    <row r="484" spans="1:11" ht="30" customHeight="1">
      <c r="A484" s="178" t="str">
        <f>IF(A24=0," ",A24)</f>
        <v xml:space="preserve"> </v>
      </c>
      <c r="B484" s="178"/>
      <c r="C484" s="215"/>
      <c r="D484" s="215"/>
      <c r="E484" s="215"/>
      <c r="F484" s="215"/>
      <c r="G484" s="215"/>
      <c r="H484" s="215"/>
      <c r="I484" s="215"/>
      <c r="J484" s="215"/>
    </row>
    <row r="485" spans="1:11" ht="30" customHeight="1">
      <c r="A485" s="178" t="str">
        <f t="shared" ref="A485:A488" si="100">IF(A25=0," ",A25)</f>
        <v xml:space="preserve"> </v>
      </c>
      <c r="B485" s="178"/>
      <c r="C485" s="176"/>
      <c r="D485" s="176"/>
      <c r="E485" s="176"/>
      <c r="F485" s="176"/>
      <c r="G485" s="176"/>
      <c r="H485" s="176"/>
      <c r="I485" s="176"/>
      <c r="J485" s="176"/>
    </row>
    <row r="486" spans="1:11" ht="30" customHeight="1">
      <c r="A486" s="178" t="str">
        <f t="shared" si="100"/>
        <v xml:space="preserve"> </v>
      </c>
      <c r="B486" s="178"/>
      <c r="C486" s="176"/>
      <c r="D486" s="176"/>
      <c r="E486" s="176"/>
      <c r="F486" s="176"/>
      <c r="G486" s="176"/>
      <c r="H486" s="176"/>
      <c r="I486" s="176"/>
      <c r="J486" s="176"/>
    </row>
    <row r="487" spans="1:11" ht="30" customHeight="1">
      <c r="A487" s="178" t="str">
        <f t="shared" si="100"/>
        <v xml:space="preserve"> </v>
      </c>
      <c r="B487" s="178"/>
      <c r="C487" s="176"/>
      <c r="D487" s="176"/>
      <c r="E487" s="176"/>
      <c r="F487" s="176"/>
      <c r="G487" s="176"/>
      <c r="H487" s="176"/>
      <c r="I487" s="176"/>
      <c r="J487" s="176"/>
    </row>
    <row r="488" spans="1:11" ht="30" customHeight="1">
      <c r="A488" s="178" t="str">
        <f t="shared" si="100"/>
        <v xml:space="preserve"> </v>
      </c>
      <c r="B488" s="178"/>
      <c r="C488" s="176"/>
      <c r="D488" s="176"/>
      <c r="E488" s="176"/>
      <c r="F488" s="176"/>
      <c r="G488" s="176"/>
      <c r="H488" s="176"/>
      <c r="I488" s="176"/>
      <c r="J488" s="176"/>
    </row>
    <row r="490" spans="1:11">
      <c r="A490" s="156" t="s">
        <v>293</v>
      </c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</row>
    <row r="492" spans="1:11">
      <c r="A492" s="169" t="s">
        <v>342</v>
      </c>
      <c r="B492" s="170"/>
      <c r="C492" s="170"/>
      <c r="D492" s="170"/>
      <c r="E492" s="170"/>
      <c r="F492" s="170"/>
      <c r="G492" s="170"/>
      <c r="H492" s="170"/>
      <c r="I492" s="170"/>
      <c r="J492" s="170"/>
      <c r="K492" s="171"/>
    </row>
  </sheetData>
  <sheetProtection password="E2F9" sheet="1" objects="1" scenarios="1" formatColumns="0" formatRows="0"/>
  <mergeCells count="777">
    <mergeCell ref="A287:K287"/>
    <mergeCell ref="A209:F209"/>
    <mergeCell ref="A210:F210"/>
    <mergeCell ref="A249:K249"/>
    <mergeCell ref="A252:K252"/>
    <mergeCell ref="A254:K254"/>
    <mergeCell ref="A257:K257"/>
    <mergeCell ref="A259:K259"/>
    <mergeCell ref="A264:K264"/>
    <mergeCell ref="A273:K273"/>
    <mergeCell ref="F215:G215"/>
    <mergeCell ref="A228:C228"/>
    <mergeCell ref="F228:G228"/>
    <mergeCell ref="A229:C229"/>
    <mergeCell ref="F229:G229"/>
    <mergeCell ref="A230:C230"/>
    <mergeCell ref="F230:G230"/>
    <mergeCell ref="A224:C224"/>
    <mergeCell ref="F224:G224"/>
    <mergeCell ref="A226:C226"/>
    <mergeCell ref="F226:G226"/>
    <mergeCell ref="A227:C227"/>
    <mergeCell ref="F227:G227"/>
    <mergeCell ref="F241:G241"/>
    <mergeCell ref="A207:K207"/>
    <mergeCell ref="A175:C175"/>
    <mergeCell ref="A176:C176"/>
    <mergeCell ref="A172:C172"/>
    <mergeCell ref="A173:C173"/>
    <mergeCell ref="A174:C174"/>
    <mergeCell ref="A186:C186"/>
    <mergeCell ref="G186:I186"/>
    <mergeCell ref="A190:C190"/>
    <mergeCell ref="A191:C192"/>
    <mergeCell ref="D191:I191"/>
    <mergeCell ref="G190:I190"/>
    <mergeCell ref="A187:C187"/>
    <mergeCell ref="A188:C188"/>
    <mergeCell ref="A189:C189"/>
    <mergeCell ref="G187:I187"/>
    <mergeCell ref="G188:I188"/>
    <mergeCell ref="G189:I189"/>
    <mergeCell ref="A196:C196"/>
    <mergeCell ref="A177:C178"/>
    <mergeCell ref="D177:I177"/>
    <mergeCell ref="G173:I173"/>
    <mergeCell ref="G174:I174"/>
    <mergeCell ref="G175:I175"/>
    <mergeCell ref="A133:K133"/>
    <mergeCell ref="G185:I185"/>
    <mergeCell ref="G192:I192"/>
    <mergeCell ref="G199:I199"/>
    <mergeCell ref="A179:C179"/>
    <mergeCell ref="A180:C180"/>
    <mergeCell ref="A163:K163"/>
    <mergeCell ref="A166:K166"/>
    <mergeCell ref="A170:C171"/>
    <mergeCell ref="D170:I170"/>
    <mergeCell ref="A138:D138"/>
    <mergeCell ref="A161:D161"/>
    <mergeCell ref="A165:K165"/>
    <mergeCell ref="A168:K168"/>
    <mergeCell ref="A160:D160"/>
    <mergeCell ref="E158:I158"/>
    <mergeCell ref="G171:I171"/>
    <mergeCell ref="G178:I178"/>
    <mergeCell ref="G172:I172"/>
    <mergeCell ref="A46:K46"/>
    <mergeCell ref="A48:K48"/>
    <mergeCell ref="A43:K43"/>
    <mergeCell ref="A45:K45"/>
    <mergeCell ref="A47:K47"/>
    <mergeCell ref="A75:K75"/>
    <mergeCell ref="A95:K95"/>
    <mergeCell ref="A108:K108"/>
    <mergeCell ref="A117:B117"/>
    <mergeCell ref="H78:K78"/>
    <mergeCell ref="A79:C79"/>
    <mergeCell ref="D79:G79"/>
    <mergeCell ref="H79:K79"/>
    <mergeCell ref="D77:G77"/>
    <mergeCell ref="H77:K77"/>
    <mergeCell ref="A77:C77"/>
    <mergeCell ref="A82:C82"/>
    <mergeCell ref="D82:G82"/>
    <mergeCell ref="A85:K85"/>
    <mergeCell ref="A86:E86"/>
    <mergeCell ref="F86:K86"/>
    <mergeCell ref="A87:E87"/>
    <mergeCell ref="F87:K87"/>
    <mergeCell ref="A88:E88"/>
    <mergeCell ref="A490:K490"/>
    <mergeCell ref="A2:K2"/>
    <mergeCell ref="A3:K3"/>
    <mergeCell ref="A7:K7"/>
    <mergeCell ref="A8:B8"/>
    <mergeCell ref="G8:K8"/>
    <mergeCell ref="H9:K9"/>
    <mergeCell ref="F9:G9"/>
    <mergeCell ref="A9:B9"/>
    <mergeCell ref="B11:D11"/>
    <mergeCell ref="B12:D12"/>
    <mergeCell ref="B16:D16"/>
    <mergeCell ref="B17:D17"/>
    <mergeCell ref="B18:D18"/>
    <mergeCell ref="C8:E8"/>
    <mergeCell ref="A10:K10"/>
    <mergeCell ref="F11:K11"/>
    <mergeCell ref="A487:B487"/>
    <mergeCell ref="C487:D487"/>
    <mergeCell ref="E487:F487"/>
    <mergeCell ref="G487:H487"/>
    <mergeCell ref="I487:J487"/>
    <mergeCell ref="A488:B488"/>
    <mergeCell ref="C488:D488"/>
    <mergeCell ref="E488:F488"/>
    <mergeCell ref="G488:H488"/>
    <mergeCell ref="I488:J488"/>
    <mergeCell ref="A485:B485"/>
    <mergeCell ref="C485:D485"/>
    <mergeCell ref="E485:F485"/>
    <mergeCell ref="G485:H485"/>
    <mergeCell ref="I485:J485"/>
    <mergeCell ref="A486:B486"/>
    <mergeCell ref="C486:D486"/>
    <mergeCell ref="E486:F486"/>
    <mergeCell ref="G486:H486"/>
    <mergeCell ref="I486:J486"/>
    <mergeCell ref="C483:D483"/>
    <mergeCell ref="E483:F483"/>
    <mergeCell ref="G483:H483"/>
    <mergeCell ref="I483:J483"/>
    <mergeCell ref="A484:B484"/>
    <mergeCell ref="C484:D484"/>
    <mergeCell ref="E484:F484"/>
    <mergeCell ref="G484:H484"/>
    <mergeCell ref="I484:J484"/>
    <mergeCell ref="A483:B483"/>
    <mergeCell ref="A447:D447"/>
    <mergeCell ref="A448:D448"/>
    <mergeCell ref="A449:D449"/>
    <mergeCell ref="A450:D450"/>
    <mergeCell ref="A451:D451"/>
    <mergeCell ref="A453:K453"/>
    <mergeCell ref="A457:D457"/>
    <mergeCell ref="A458:D458"/>
    <mergeCell ref="A459:D459"/>
    <mergeCell ref="H457:I457"/>
    <mergeCell ref="A460:D460"/>
    <mergeCell ref="A462:D462"/>
    <mergeCell ref="A463:D463"/>
    <mergeCell ref="A464:D464"/>
    <mergeCell ref="G468:H468"/>
    <mergeCell ref="G469:H469"/>
    <mergeCell ref="G471:H471"/>
    <mergeCell ref="G472:H472"/>
    <mergeCell ref="A479:K479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27:D427"/>
    <mergeCell ref="A428:D428"/>
    <mergeCell ref="A432:D432"/>
    <mergeCell ref="A433:D433"/>
    <mergeCell ref="A434:D434"/>
    <mergeCell ref="A435:D435"/>
    <mergeCell ref="A436:D436"/>
    <mergeCell ref="A437:D437"/>
    <mergeCell ref="F377:H377"/>
    <mergeCell ref="F378:H378"/>
    <mergeCell ref="F379:H379"/>
    <mergeCell ref="F381:H381"/>
    <mergeCell ref="F380:H380"/>
    <mergeCell ref="A405:D405"/>
    <mergeCell ref="A406:D406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09:D409"/>
    <mergeCell ref="A412:D412"/>
    <mergeCell ref="A413:D413"/>
    <mergeCell ref="A414:D414"/>
    <mergeCell ref="A415:D415"/>
    <mergeCell ref="A416:D416"/>
    <mergeCell ref="A417:D417"/>
    <mergeCell ref="A398:D398"/>
    <mergeCell ref="A399:D399"/>
    <mergeCell ref="A400:D400"/>
    <mergeCell ref="A401:D401"/>
    <mergeCell ref="A402:D402"/>
    <mergeCell ref="A403:D403"/>
    <mergeCell ref="A404:D404"/>
    <mergeCell ref="A407:D407"/>
    <mergeCell ref="A408:D408"/>
    <mergeCell ref="A396:D396"/>
    <mergeCell ref="A397:D397"/>
    <mergeCell ref="A126:D126"/>
    <mergeCell ref="A127:D127"/>
    <mergeCell ref="A128:D128"/>
    <mergeCell ref="A129:D129"/>
    <mergeCell ref="A130:D130"/>
    <mergeCell ref="A131:D131"/>
    <mergeCell ref="A377:C377"/>
    <mergeCell ref="A386:D386"/>
    <mergeCell ref="A378:C378"/>
    <mergeCell ref="A379:C379"/>
    <mergeCell ref="A380:C380"/>
    <mergeCell ref="A381:C381"/>
    <mergeCell ref="A382:C382"/>
    <mergeCell ref="A383:C383"/>
    <mergeCell ref="A150:D150"/>
    <mergeCell ref="A154:D154"/>
    <mergeCell ref="A156:D156"/>
    <mergeCell ref="A157:D157"/>
    <mergeCell ref="A159:D159"/>
    <mergeCell ref="A140:D140"/>
    <mergeCell ref="A141:D141"/>
    <mergeCell ref="A143:D143"/>
    <mergeCell ref="D303:G303"/>
    <mergeCell ref="A327:E327"/>
    <mergeCell ref="F327:K327"/>
    <mergeCell ref="A330:K330"/>
    <mergeCell ref="H304:J304"/>
    <mergeCell ref="A365:C365"/>
    <mergeCell ref="E365:F365"/>
    <mergeCell ref="H365:I365"/>
    <mergeCell ref="A366:C366"/>
    <mergeCell ref="E366:F366"/>
    <mergeCell ref="H366:I366"/>
    <mergeCell ref="A305:K305"/>
    <mergeCell ref="A303:C303"/>
    <mergeCell ref="A333:C333"/>
    <mergeCell ref="D333:G333"/>
    <mergeCell ref="A334:C334"/>
    <mergeCell ref="A325:E325"/>
    <mergeCell ref="F325:K325"/>
    <mergeCell ref="A326:E326"/>
    <mergeCell ref="F326:K326"/>
    <mergeCell ref="H306:I306"/>
    <mergeCell ref="J306:K306"/>
    <mergeCell ref="A307:C307"/>
    <mergeCell ref="E307:F307"/>
    <mergeCell ref="A5:K5"/>
    <mergeCell ref="A33:B33"/>
    <mergeCell ref="C33:G33"/>
    <mergeCell ref="J34:K34"/>
    <mergeCell ref="J33:K33"/>
    <mergeCell ref="A36:K36"/>
    <mergeCell ref="A27:C27"/>
    <mergeCell ref="A29:C29"/>
    <mergeCell ref="E29:I29"/>
    <mergeCell ref="A24:C24"/>
    <mergeCell ref="A25:C25"/>
    <mergeCell ref="A26:C26"/>
    <mergeCell ref="A15:D15"/>
    <mergeCell ref="E15:F15"/>
    <mergeCell ref="F12:K12"/>
    <mergeCell ref="B34:E34"/>
    <mergeCell ref="G34:H34"/>
    <mergeCell ref="A23:C23"/>
    <mergeCell ref="A28:C28"/>
    <mergeCell ref="H82:K82"/>
    <mergeCell ref="A80:C80"/>
    <mergeCell ref="D80:G80"/>
    <mergeCell ref="H80:K80"/>
    <mergeCell ref="A81:C81"/>
    <mergeCell ref="D81:G81"/>
    <mergeCell ref="H81:K81"/>
    <mergeCell ref="A69:C69"/>
    <mergeCell ref="A70:C70"/>
    <mergeCell ref="A71:C71"/>
    <mergeCell ref="A72:C72"/>
    <mergeCell ref="A78:C78"/>
    <mergeCell ref="D78:G78"/>
    <mergeCell ref="A40:K40"/>
    <mergeCell ref="A41:K41"/>
    <mergeCell ref="A42:K42"/>
    <mergeCell ref="A44:K44"/>
    <mergeCell ref="A49:K49"/>
    <mergeCell ref="F88:K88"/>
    <mergeCell ref="A89:E89"/>
    <mergeCell ref="D114:E114"/>
    <mergeCell ref="F114:G114"/>
    <mergeCell ref="H114:K114"/>
    <mergeCell ref="F111:G111"/>
    <mergeCell ref="H111:K111"/>
    <mergeCell ref="D112:E112"/>
    <mergeCell ref="F112:G112"/>
    <mergeCell ref="H112:K112"/>
    <mergeCell ref="D113:E113"/>
    <mergeCell ref="F113:G113"/>
    <mergeCell ref="H113:K113"/>
    <mergeCell ref="A110:C110"/>
    <mergeCell ref="A111:C111"/>
    <mergeCell ref="A113:C113"/>
    <mergeCell ref="A114:C114"/>
    <mergeCell ref="D110:E110"/>
    <mergeCell ref="F110:G110"/>
    <mergeCell ref="A93:E93"/>
    <mergeCell ref="F93:K93"/>
    <mergeCell ref="A97:C97"/>
    <mergeCell ref="D97:E97"/>
    <mergeCell ref="F97:G97"/>
    <mergeCell ref="H97:I97"/>
    <mergeCell ref="J97:K97"/>
    <mergeCell ref="F89:K89"/>
    <mergeCell ref="A90:E90"/>
    <mergeCell ref="F90:K90"/>
    <mergeCell ref="A91:E91"/>
    <mergeCell ref="F91:K91"/>
    <mergeCell ref="A92:E92"/>
    <mergeCell ref="F92:K92"/>
    <mergeCell ref="A98:C98"/>
    <mergeCell ref="D98:E98"/>
    <mergeCell ref="F98:G98"/>
    <mergeCell ref="H98:I98"/>
    <mergeCell ref="J98:K98"/>
    <mergeCell ref="A99:C99"/>
    <mergeCell ref="D99:E99"/>
    <mergeCell ref="F99:G99"/>
    <mergeCell ref="H99:I99"/>
    <mergeCell ref="J99:K99"/>
    <mergeCell ref="A103:C103"/>
    <mergeCell ref="D103:E103"/>
    <mergeCell ref="F103:G103"/>
    <mergeCell ref="H103:I103"/>
    <mergeCell ref="J103:K103"/>
    <mergeCell ref="A100:C100"/>
    <mergeCell ref="D100:E100"/>
    <mergeCell ref="F100:G100"/>
    <mergeCell ref="H100:I100"/>
    <mergeCell ref="J100:K100"/>
    <mergeCell ref="A101:C101"/>
    <mergeCell ref="D101:E101"/>
    <mergeCell ref="F101:G101"/>
    <mergeCell ref="H101:I101"/>
    <mergeCell ref="J101:K101"/>
    <mergeCell ref="A102:C102"/>
    <mergeCell ref="D102:E102"/>
    <mergeCell ref="F102:G102"/>
    <mergeCell ref="H102:I102"/>
    <mergeCell ref="J102:K102"/>
    <mergeCell ref="H110:K110"/>
    <mergeCell ref="D111:E111"/>
    <mergeCell ref="A104:C104"/>
    <mergeCell ref="D104:E104"/>
    <mergeCell ref="F104:G104"/>
    <mergeCell ref="H104:I104"/>
    <mergeCell ref="J104:K104"/>
    <mergeCell ref="A105:C105"/>
    <mergeCell ref="D105:E105"/>
    <mergeCell ref="F105:G105"/>
    <mergeCell ref="H105:I105"/>
    <mergeCell ref="J105:K105"/>
    <mergeCell ref="A109:K109"/>
    <mergeCell ref="F106:K106"/>
    <mergeCell ref="A106:E106"/>
    <mergeCell ref="A121:C121"/>
    <mergeCell ref="D121:E121"/>
    <mergeCell ref="F121:G121"/>
    <mergeCell ref="A122:C122"/>
    <mergeCell ref="D122:E122"/>
    <mergeCell ref="F122:G122"/>
    <mergeCell ref="A125:K125"/>
    <mergeCell ref="H121:I121"/>
    <mergeCell ref="J121:K121"/>
    <mergeCell ref="H122:I122"/>
    <mergeCell ref="J122:K122"/>
    <mergeCell ref="H123:I123"/>
    <mergeCell ref="J123:K123"/>
    <mergeCell ref="A119:C119"/>
    <mergeCell ref="D119:E119"/>
    <mergeCell ref="F119:G119"/>
    <mergeCell ref="A120:C120"/>
    <mergeCell ref="D120:E120"/>
    <mergeCell ref="F120:G120"/>
    <mergeCell ref="A112:C112"/>
    <mergeCell ref="A118:C118"/>
    <mergeCell ref="D117:K117"/>
    <mergeCell ref="D118:E118"/>
    <mergeCell ref="F118:G118"/>
    <mergeCell ref="H118:I118"/>
    <mergeCell ref="J118:K118"/>
    <mergeCell ref="D115:E115"/>
    <mergeCell ref="F115:G115"/>
    <mergeCell ref="H115:K115"/>
    <mergeCell ref="A115:C115"/>
    <mergeCell ref="H119:I119"/>
    <mergeCell ref="J119:K119"/>
    <mergeCell ref="H120:I120"/>
    <mergeCell ref="J120:K120"/>
    <mergeCell ref="A51:K51"/>
    <mergeCell ref="A53:K53"/>
    <mergeCell ref="A55:K55"/>
    <mergeCell ref="A57:K57"/>
    <mergeCell ref="A60:K60"/>
    <mergeCell ref="A62:K62"/>
    <mergeCell ref="A67:C67"/>
    <mergeCell ref="A68:C68"/>
    <mergeCell ref="A50:K50"/>
    <mergeCell ref="A52:K52"/>
    <mergeCell ref="A54:K54"/>
    <mergeCell ref="A56:K56"/>
    <mergeCell ref="A58:K58"/>
    <mergeCell ref="A59:K59"/>
    <mergeCell ref="A61:K61"/>
    <mergeCell ref="A65:K65"/>
    <mergeCell ref="G67:J67"/>
    <mergeCell ref="F126:G126"/>
    <mergeCell ref="A123:C123"/>
    <mergeCell ref="D123:E123"/>
    <mergeCell ref="F123:G123"/>
    <mergeCell ref="E138:I138"/>
    <mergeCell ref="E142:I142"/>
    <mergeCell ref="E146:I146"/>
    <mergeCell ref="E150:I150"/>
    <mergeCell ref="E154:I154"/>
    <mergeCell ref="F130:G130"/>
    <mergeCell ref="F131:G131"/>
    <mergeCell ref="F127:G127"/>
    <mergeCell ref="F128:G128"/>
    <mergeCell ref="F129:G129"/>
    <mergeCell ref="A147:D147"/>
    <mergeCell ref="A148:D148"/>
    <mergeCell ref="A149:D149"/>
    <mergeCell ref="A151:D151"/>
    <mergeCell ref="A152:D152"/>
    <mergeCell ref="A153:D153"/>
    <mergeCell ref="A132:K132"/>
    <mergeCell ref="A135:K135"/>
    <mergeCell ref="A142:D142"/>
    <mergeCell ref="A146:D146"/>
    <mergeCell ref="G176:I176"/>
    <mergeCell ref="G179:I179"/>
    <mergeCell ref="G180:I180"/>
    <mergeCell ref="A158:D158"/>
    <mergeCell ref="A155:D155"/>
    <mergeCell ref="A139:D139"/>
    <mergeCell ref="G181:I181"/>
    <mergeCell ref="G182:I182"/>
    <mergeCell ref="A184:C185"/>
    <mergeCell ref="D184:I184"/>
    <mergeCell ref="A181:C181"/>
    <mergeCell ref="A182:C182"/>
    <mergeCell ref="A183:C183"/>
    <mergeCell ref="G183:I183"/>
    <mergeCell ref="A144:D144"/>
    <mergeCell ref="A145:D145"/>
    <mergeCell ref="A197:C197"/>
    <mergeCell ref="G196:I196"/>
    <mergeCell ref="G197:I197"/>
    <mergeCell ref="A193:C193"/>
    <mergeCell ref="A194:C194"/>
    <mergeCell ref="A195:C195"/>
    <mergeCell ref="G193:I193"/>
    <mergeCell ref="G194:I194"/>
    <mergeCell ref="G195:I195"/>
    <mergeCell ref="A203:C203"/>
    <mergeCell ref="A204:C204"/>
    <mergeCell ref="G202:I202"/>
    <mergeCell ref="G203:I203"/>
    <mergeCell ref="G204:I204"/>
    <mergeCell ref="A198:C199"/>
    <mergeCell ref="D198:I198"/>
    <mergeCell ref="A200:C200"/>
    <mergeCell ref="A201:C201"/>
    <mergeCell ref="G200:I200"/>
    <mergeCell ref="G201:I201"/>
    <mergeCell ref="A202:C202"/>
    <mergeCell ref="A221:C221"/>
    <mergeCell ref="F221:G221"/>
    <mergeCell ref="A222:C222"/>
    <mergeCell ref="F222:G222"/>
    <mergeCell ref="A223:C223"/>
    <mergeCell ref="F223:G223"/>
    <mergeCell ref="F216:G216"/>
    <mergeCell ref="F217:G217"/>
    <mergeCell ref="A212:C212"/>
    <mergeCell ref="A219:C219"/>
    <mergeCell ref="F219:G219"/>
    <mergeCell ref="A220:C220"/>
    <mergeCell ref="F220:G220"/>
    <mergeCell ref="A217:C217"/>
    <mergeCell ref="A213:C213"/>
    <mergeCell ref="A214:C214"/>
    <mergeCell ref="A215:C215"/>
    <mergeCell ref="A216:C216"/>
    <mergeCell ref="F212:G212"/>
    <mergeCell ref="F213:G213"/>
    <mergeCell ref="F214:G214"/>
    <mergeCell ref="F236:G236"/>
    <mergeCell ref="A237:C237"/>
    <mergeCell ref="F237:G237"/>
    <mergeCell ref="A231:C231"/>
    <mergeCell ref="F231:G231"/>
    <mergeCell ref="A233:C233"/>
    <mergeCell ref="F233:G233"/>
    <mergeCell ref="A234:C234"/>
    <mergeCell ref="F234:G234"/>
    <mergeCell ref="A245:C245"/>
    <mergeCell ref="F245:G245"/>
    <mergeCell ref="A218:E218"/>
    <mergeCell ref="F218:G218"/>
    <mergeCell ref="A225:E225"/>
    <mergeCell ref="F225:G225"/>
    <mergeCell ref="A232:E232"/>
    <mergeCell ref="F232:G232"/>
    <mergeCell ref="A239:E239"/>
    <mergeCell ref="A242:C242"/>
    <mergeCell ref="F242:G242"/>
    <mergeCell ref="A243:C243"/>
    <mergeCell ref="F243:G243"/>
    <mergeCell ref="A244:C244"/>
    <mergeCell ref="F244:G244"/>
    <mergeCell ref="A238:C238"/>
    <mergeCell ref="F238:G238"/>
    <mergeCell ref="A240:C240"/>
    <mergeCell ref="F240:G240"/>
    <mergeCell ref="A241:C241"/>
    <mergeCell ref="F239:G239"/>
    <mergeCell ref="A235:C235"/>
    <mergeCell ref="F235:G235"/>
    <mergeCell ref="A236:C236"/>
    <mergeCell ref="J262:K262"/>
    <mergeCell ref="A263:F263"/>
    <mergeCell ref="H263:I263"/>
    <mergeCell ref="J263:K263"/>
    <mergeCell ref="A265:C265"/>
    <mergeCell ref="H265:I265"/>
    <mergeCell ref="J265:K265"/>
    <mergeCell ref="A266:C266"/>
    <mergeCell ref="A246:E246"/>
    <mergeCell ref="F246:G246"/>
    <mergeCell ref="A247:E247"/>
    <mergeCell ref="F247:G247"/>
    <mergeCell ref="H266:I266"/>
    <mergeCell ref="J266:K266"/>
    <mergeCell ref="G284:H284"/>
    <mergeCell ref="I284:K284"/>
    <mergeCell ref="A282:C282"/>
    <mergeCell ref="G282:H282"/>
    <mergeCell ref="I282:K282"/>
    <mergeCell ref="A283:C283"/>
    <mergeCell ref="G283:H283"/>
    <mergeCell ref="I283:K283"/>
    <mergeCell ref="A250:K250"/>
    <mergeCell ref="A255:K255"/>
    <mergeCell ref="A274:C274"/>
    <mergeCell ref="G274:H274"/>
    <mergeCell ref="I274:K274"/>
    <mergeCell ref="A275:C275"/>
    <mergeCell ref="G275:H275"/>
    <mergeCell ref="I275:K275"/>
    <mergeCell ref="A262:C262"/>
    <mergeCell ref="H262:I262"/>
    <mergeCell ref="A260:C260"/>
    <mergeCell ref="A261:C261"/>
    <mergeCell ref="H260:I260"/>
    <mergeCell ref="J260:K260"/>
    <mergeCell ref="H261:I261"/>
    <mergeCell ref="J261:K261"/>
    <mergeCell ref="A286:E286"/>
    <mergeCell ref="G286:K286"/>
    <mergeCell ref="A285:E285"/>
    <mergeCell ref="G285:H285"/>
    <mergeCell ref="I285:K285"/>
    <mergeCell ref="A279:C279"/>
    <mergeCell ref="G279:H279"/>
    <mergeCell ref="I279:K279"/>
    <mergeCell ref="A276:C276"/>
    <mergeCell ref="G276:H276"/>
    <mergeCell ref="I276:K276"/>
    <mergeCell ref="A277:C277"/>
    <mergeCell ref="G277:H277"/>
    <mergeCell ref="I277:K277"/>
    <mergeCell ref="A280:C280"/>
    <mergeCell ref="G280:H280"/>
    <mergeCell ref="I280:K280"/>
    <mergeCell ref="A281:C281"/>
    <mergeCell ref="G281:H281"/>
    <mergeCell ref="I281:K281"/>
    <mergeCell ref="A278:C278"/>
    <mergeCell ref="G278:H278"/>
    <mergeCell ref="I278:K278"/>
    <mergeCell ref="A284:C284"/>
    <mergeCell ref="A267:C267"/>
    <mergeCell ref="H267:I267"/>
    <mergeCell ref="J267:K267"/>
    <mergeCell ref="A268:C268"/>
    <mergeCell ref="A272:F272"/>
    <mergeCell ref="H272:K272"/>
    <mergeCell ref="H268:I268"/>
    <mergeCell ref="J268:K268"/>
    <mergeCell ref="A269:C269"/>
    <mergeCell ref="H269:I269"/>
    <mergeCell ref="J269:K269"/>
    <mergeCell ref="A270:C270"/>
    <mergeCell ref="H270:I270"/>
    <mergeCell ref="J270:K270"/>
    <mergeCell ref="A271:F271"/>
    <mergeCell ref="H271:I271"/>
    <mergeCell ref="J271:K271"/>
    <mergeCell ref="A290:C290"/>
    <mergeCell ref="G290:H290"/>
    <mergeCell ref="I290:K290"/>
    <mergeCell ref="A291:C291"/>
    <mergeCell ref="G291:H291"/>
    <mergeCell ref="I291:K291"/>
    <mergeCell ref="A288:C288"/>
    <mergeCell ref="G288:H288"/>
    <mergeCell ref="I288:K288"/>
    <mergeCell ref="A289:C289"/>
    <mergeCell ref="G289:H289"/>
    <mergeCell ref="I289:K289"/>
    <mergeCell ref="A294:E294"/>
    <mergeCell ref="G294:H294"/>
    <mergeCell ref="I294:K294"/>
    <mergeCell ref="A292:C292"/>
    <mergeCell ref="G292:H292"/>
    <mergeCell ref="I292:K292"/>
    <mergeCell ref="A293:C293"/>
    <mergeCell ref="G293:H293"/>
    <mergeCell ref="I293:K293"/>
    <mergeCell ref="A300:C300"/>
    <mergeCell ref="A301:C301"/>
    <mergeCell ref="A302:C302"/>
    <mergeCell ref="A295:E295"/>
    <mergeCell ref="G295:K295"/>
    <mergeCell ref="D297:G297"/>
    <mergeCell ref="A298:C298"/>
    <mergeCell ref="A299:C299"/>
    <mergeCell ref="A297:C297"/>
    <mergeCell ref="A296:K296"/>
    <mergeCell ref="D298:G298"/>
    <mergeCell ref="D299:G299"/>
    <mergeCell ref="D300:G300"/>
    <mergeCell ref="D301:G301"/>
    <mergeCell ref="D302:G302"/>
    <mergeCell ref="A314:C314"/>
    <mergeCell ref="H311:I311"/>
    <mergeCell ref="J311:K311"/>
    <mergeCell ref="A322:E322"/>
    <mergeCell ref="F322:K322"/>
    <mergeCell ref="A310:C310"/>
    <mergeCell ref="E310:F310"/>
    <mergeCell ref="H307:I307"/>
    <mergeCell ref="J307:K307"/>
    <mergeCell ref="A312:C312"/>
    <mergeCell ref="E312:F312"/>
    <mergeCell ref="H312:I312"/>
    <mergeCell ref="J312:K312"/>
    <mergeCell ref="A313:C313"/>
    <mergeCell ref="E313:F313"/>
    <mergeCell ref="H313:I313"/>
    <mergeCell ref="J313:K313"/>
    <mergeCell ref="A311:C311"/>
    <mergeCell ref="E311:F311"/>
    <mergeCell ref="D334:G334"/>
    <mergeCell ref="D335:G335"/>
    <mergeCell ref="D336:G336"/>
    <mergeCell ref="D337:G337"/>
    <mergeCell ref="A345:C345"/>
    <mergeCell ref="A346:C346"/>
    <mergeCell ref="A347:C347"/>
    <mergeCell ref="A306:C306"/>
    <mergeCell ref="E306:F306"/>
    <mergeCell ref="A323:E323"/>
    <mergeCell ref="F323:K323"/>
    <mergeCell ref="A324:E324"/>
    <mergeCell ref="F324:K324"/>
    <mergeCell ref="A335:C335"/>
    <mergeCell ref="A336:C336"/>
    <mergeCell ref="A337:C337"/>
    <mergeCell ref="A308:C308"/>
    <mergeCell ref="E308:F308"/>
    <mergeCell ref="H308:I308"/>
    <mergeCell ref="J308:K308"/>
    <mergeCell ref="A309:C309"/>
    <mergeCell ref="E309:F309"/>
    <mergeCell ref="H309:I309"/>
    <mergeCell ref="J309:K309"/>
    <mergeCell ref="H310:I310"/>
    <mergeCell ref="J310:K310"/>
    <mergeCell ref="A318:K318"/>
    <mergeCell ref="A354:C354"/>
    <mergeCell ref="A355:C355"/>
    <mergeCell ref="A356:C356"/>
    <mergeCell ref="A348:K348"/>
    <mergeCell ref="A350:C350"/>
    <mergeCell ref="H314:I314"/>
    <mergeCell ref="A316:K316"/>
    <mergeCell ref="A320:E320"/>
    <mergeCell ref="F320:K320"/>
    <mergeCell ref="A321:E321"/>
    <mergeCell ref="F321:K321"/>
    <mergeCell ref="A329:K329"/>
    <mergeCell ref="A332:K332"/>
    <mergeCell ref="H338:J338"/>
    <mergeCell ref="A339:K339"/>
    <mergeCell ref="A349:K349"/>
    <mergeCell ref="A340:C340"/>
    <mergeCell ref="A341:C341"/>
    <mergeCell ref="A342:C342"/>
    <mergeCell ref="A343:C343"/>
    <mergeCell ref="A344:C344"/>
    <mergeCell ref="A430:K430"/>
    <mergeCell ref="A455:K455"/>
    <mergeCell ref="A357:C357"/>
    <mergeCell ref="A358:C358"/>
    <mergeCell ref="A359:C359"/>
    <mergeCell ref="A360:C360"/>
    <mergeCell ref="A362:K362"/>
    <mergeCell ref="A351:C351"/>
    <mergeCell ref="A352:C352"/>
    <mergeCell ref="A353:C353"/>
    <mergeCell ref="E368:F368"/>
    <mergeCell ref="H368:I368"/>
    <mergeCell ref="A369:C369"/>
    <mergeCell ref="E369:F369"/>
    <mergeCell ref="H369:I369"/>
    <mergeCell ref="H374:I374"/>
    <mergeCell ref="D374:G374"/>
    <mergeCell ref="A372:C372"/>
    <mergeCell ref="E372:F372"/>
    <mergeCell ref="H372:I372"/>
    <mergeCell ref="A370:C370"/>
    <mergeCell ref="A390:D390"/>
    <mergeCell ref="A391:D391"/>
    <mergeCell ref="A392:D392"/>
    <mergeCell ref="A481:K481"/>
    <mergeCell ref="A492:K492"/>
    <mergeCell ref="A364:K364"/>
    <mergeCell ref="A376:D376"/>
    <mergeCell ref="F376:I376"/>
    <mergeCell ref="A384:K384"/>
    <mergeCell ref="A393:K393"/>
    <mergeCell ref="A410:K410"/>
    <mergeCell ref="A395:C395"/>
    <mergeCell ref="E370:F370"/>
    <mergeCell ref="H370:I370"/>
    <mergeCell ref="A373:C373"/>
    <mergeCell ref="E373:F373"/>
    <mergeCell ref="H373:I373"/>
    <mergeCell ref="A371:C371"/>
    <mergeCell ref="E371:F371"/>
    <mergeCell ref="H371:I371"/>
    <mergeCell ref="A387:D387"/>
    <mergeCell ref="A388:D388"/>
    <mergeCell ref="A389:D389"/>
    <mergeCell ref="A367:C367"/>
    <mergeCell ref="E367:F367"/>
    <mergeCell ref="H367:I367"/>
    <mergeCell ref="A368:C368"/>
    <mergeCell ref="D23:E23"/>
    <mergeCell ref="D24:E24"/>
    <mergeCell ref="D25:E25"/>
    <mergeCell ref="D26:E26"/>
    <mergeCell ref="D27:E27"/>
    <mergeCell ref="D28:E28"/>
    <mergeCell ref="G23:I23"/>
    <mergeCell ref="G24:I24"/>
    <mergeCell ref="G25:I25"/>
    <mergeCell ref="G26:I26"/>
    <mergeCell ref="G27:I27"/>
    <mergeCell ref="G28:I28"/>
  </mergeCells>
  <pageMargins left="0.70866141732283472" right="0.70866141732283472" top="0.74803149606299213" bottom="0.74803149606299213" header="0.31496062992125984" footer="0.59055118110236227"/>
  <pageSetup scale="64" orientation="portrait" r:id="rId1"/>
  <headerFooter>
    <oddFooter>&amp;C&amp;"-,Negrita"&amp;9Ficha, Página &amp;P de &amp;N</oddFooter>
  </headerFooter>
  <rowBreaks count="9" manualBreakCount="9">
    <brk id="49" max="16383" man="1"/>
    <brk id="85" max="16383" man="1"/>
    <brk id="124" max="10" man="1"/>
    <brk id="176" max="10" man="1"/>
    <brk id="239" max="10" man="1"/>
    <brk id="295" max="10" man="1"/>
    <brk id="347" max="10" man="1"/>
    <brk id="409" max="10" man="1"/>
    <brk id="477" max="10" man="1"/>
  </rowBreaks>
  <ignoredErrors>
    <ignoredError sqref="D366:D371 J261:K262 J266:K270 I275:K284 I289:K293 F351:F359 K366:K373 B484 A485:B488 A484" unlockedFormula="1"/>
    <ignoredError sqref="E407:F407 G407:I40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showGridLines="0" view="pageBreakPreview" zoomScale="110" zoomScaleNormal="100" zoomScaleSheetLayoutView="110" workbookViewId="0">
      <pane ySplit="4" topLeftCell="A5" activePane="bottomLeft" state="frozen"/>
      <selection pane="bottomLeft" activeCell="A8" sqref="A8:C8"/>
    </sheetView>
  </sheetViews>
  <sheetFormatPr baseColWidth="10" defaultRowHeight="15"/>
  <cols>
    <col min="2" max="2" width="13.140625" customWidth="1"/>
    <col min="4" max="4" width="13" customWidth="1"/>
    <col min="5" max="5" width="13.5703125" customWidth="1"/>
    <col min="6" max="6" width="13" customWidth="1"/>
    <col min="8" max="8" width="11.7109375" customWidth="1"/>
    <col min="9" max="9" width="14.140625" customWidth="1"/>
    <col min="10" max="10" width="14" customWidth="1"/>
    <col min="13" max="13" width="0" hidden="1" customWidth="1"/>
  </cols>
  <sheetData>
    <row r="2" spans="1:11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8.75">
      <c r="A3" s="155" t="s">
        <v>402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1">
      <c r="A5" s="156" t="s">
        <v>297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7" spans="1:11">
      <c r="A7" s="5" t="s">
        <v>20</v>
      </c>
    </row>
    <row r="8" spans="1:11" ht="30">
      <c r="A8" s="184" t="s">
        <v>21</v>
      </c>
      <c r="B8" s="184"/>
      <c r="C8" s="184"/>
      <c r="D8" s="158" t="s">
        <v>22</v>
      </c>
      <c r="E8" s="159"/>
      <c r="F8" s="16" t="s">
        <v>23</v>
      </c>
      <c r="G8" s="158" t="s">
        <v>405</v>
      </c>
      <c r="H8" s="162"/>
      <c r="I8" s="159"/>
      <c r="J8" s="16" t="s">
        <v>24</v>
      </c>
      <c r="K8" s="16" t="s">
        <v>25</v>
      </c>
    </row>
    <row r="9" spans="1:11">
      <c r="A9" s="210"/>
      <c r="B9" s="210"/>
      <c r="C9" s="210"/>
      <c r="D9" s="160"/>
      <c r="E9" s="161"/>
      <c r="F9" s="118"/>
      <c r="G9" s="163"/>
      <c r="H9" s="164"/>
      <c r="I9" s="165"/>
      <c r="J9" s="60"/>
      <c r="K9" s="60"/>
    </row>
    <row r="10" spans="1:11">
      <c r="A10" s="210"/>
      <c r="B10" s="210"/>
      <c r="C10" s="210"/>
      <c r="D10" s="160"/>
      <c r="E10" s="161"/>
      <c r="F10" s="118"/>
      <c r="G10" s="163"/>
      <c r="H10" s="164"/>
      <c r="I10" s="165"/>
      <c r="J10" s="60"/>
      <c r="K10" s="60"/>
    </row>
    <row r="11" spans="1:11">
      <c r="A11" s="210"/>
      <c r="B11" s="210"/>
      <c r="C11" s="210"/>
      <c r="D11" s="160"/>
      <c r="E11" s="161"/>
      <c r="F11" s="118"/>
      <c r="G11" s="163"/>
      <c r="H11" s="164"/>
      <c r="I11" s="165"/>
      <c r="J11" s="60"/>
      <c r="K11" s="60"/>
    </row>
    <row r="12" spans="1:11">
      <c r="A12" s="210"/>
      <c r="B12" s="210"/>
      <c r="C12" s="210"/>
      <c r="D12" s="160"/>
      <c r="E12" s="161"/>
      <c r="F12" s="118"/>
      <c r="G12" s="163"/>
      <c r="H12" s="164"/>
      <c r="I12" s="165"/>
      <c r="J12" s="60"/>
      <c r="K12" s="60"/>
    </row>
    <row r="13" spans="1:11">
      <c r="A13" s="210"/>
      <c r="B13" s="210"/>
      <c r="C13" s="210"/>
      <c r="D13" s="160"/>
      <c r="E13" s="161"/>
      <c r="F13" s="118"/>
      <c r="G13" s="163"/>
      <c r="H13" s="164"/>
      <c r="I13" s="165"/>
      <c r="J13" s="60"/>
      <c r="K13" s="60"/>
    </row>
    <row r="14" spans="1:11">
      <c r="A14" s="186" t="s">
        <v>298</v>
      </c>
      <c r="B14" s="186"/>
      <c r="C14" s="186"/>
      <c r="D14" s="58">
        <f>COUNT(D9:D13)</f>
        <v>0</v>
      </c>
      <c r="E14" s="186" t="s">
        <v>27</v>
      </c>
      <c r="F14" s="186"/>
      <c r="G14" s="186"/>
      <c r="H14" s="186"/>
      <c r="I14" s="186"/>
      <c r="J14" s="30">
        <f>SUM(J9:J13)</f>
        <v>0</v>
      </c>
      <c r="K14" s="30">
        <f>SUM(K9:K13)</f>
        <v>0</v>
      </c>
    </row>
  </sheetData>
  <sheetProtection password="E2F9" sheet="1" objects="1" scenarios="1" formatColumns="0" formatRows="0"/>
  <mergeCells count="23">
    <mergeCell ref="A2:K2"/>
    <mergeCell ref="A3:K3"/>
    <mergeCell ref="A5:K5"/>
    <mergeCell ref="A11:C11"/>
    <mergeCell ref="A14:C14"/>
    <mergeCell ref="E14:I14"/>
    <mergeCell ref="A8:C8"/>
    <mergeCell ref="A9:C9"/>
    <mergeCell ref="A10:C10"/>
    <mergeCell ref="A12:C12"/>
    <mergeCell ref="A13:C13"/>
    <mergeCell ref="D8:E8"/>
    <mergeCell ref="D9:E9"/>
    <mergeCell ref="D10:E10"/>
    <mergeCell ref="D11:E11"/>
    <mergeCell ref="D12:E12"/>
    <mergeCell ref="D13:E13"/>
    <mergeCell ref="G8:I8"/>
    <mergeCell ref="G9:I9"/>
    <mergeCell ref="G10:I10"/>
    <mergeCell ref="G11:I11"/>
    <mergeCell ref="G12:I12"/>
    <mergeCell ref="G13:I13"/>
  </mergeCells>
  <pageMargins left="0.70866141732283472" right="0.70866141732283472" top="0.74803149606299213" bottom="0.74803149606299213" header="0.31496062992125984" footer="0.59055118110236227"/>
  <pageSetup scale="64" orientation="portrait" r:id="rId1"/>
  <headerFooter>
    <oddFooter>&amp;CAnexo 1, 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9"/>
  <sheetViews>
    <sheetView showGridLines="0" view="pageBreakPreview" zoomScale="110" zoomScaleNormal="100" zoomScaleSheetLayoutView="110" workbookViewId="0">
      <pane ySplit="4" topLeftCell="A5" activePane="bottomLeft" state="frozen"/>
      <selection pane="bottomLeft" activeCell="H15" sqref="H15"/>
    </sheetView>
  </sheetViews>
  <sheetFormatPr baseColWidth="10" defaultRowHeight="15"/>
  <cols>
    <col min="2" max="2" width="13.140625" customWidth="1"/>
    <col min="4" max="4" width="13" customWidth="1"/>
    <col min="5" max="5" width="13.5703125" customWidth="1"/>
    <col min="6" max="6" width="13" customWidth="1"/>
    <col min="8" max="8" width="11.7109375" customWidth="1"/>
    <col min="9" max="9" width="14.140625" customWidth="1"/>
    <col min="10" max="10" width="14" customWidth="1"/>
    <col min="13" max="13" width="11.42578125" hidden="1" customWidth="1"/>
  </cols>
  <sheetData>
    <row r="2" spans="1:11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8.75">
      <c r="A3" s="155" t="s">
        <v>402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1">
      <c r="A5" s="156" t="s">
        <v>397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7" spans="1:11">
      <c r="A7" s="172" t="s">
        <v>337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s="13" customForma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30">
      <c r="A9" s="184" t="s">
        <v>41</v>
      </c>
      <c r="B9" s="184"/>
      <c r="C9" s="184"/>
      <c r="D9" s="16" t="s">
        <v>62</v>
      </c>
      <c r="E9" s="16" t="s">
        <v>63</v>
      </c>
      <c r="F9" s="2"/>
      <c r="G9" s="211" t="s">
        <v>65</v>
      </c>
      <c r="H9" s="211"/>
      <c r="I9" s="211"/>
      <c r="J9" s="211"/>
      <c r="K9" s="148">
        <f>Ficha!K67</f>
        <v>0</v>
      </c>
    </row>
    <row r="10" spans="1:11">
      <c r="A10" s="210" t="s">
        <v>70</v>
      </c>
      <c r="B10" s="210"/>
      <c r="C10" s="210"/>
      <c r="D10" s="62"/>
      <c r="E10" s="34">
        <f>D10*12</f>
        <v>0</v>
      </c>
      <c r="F10" s="2"/>
      <c r="G10" s="2"/>
      <c r="H10" s="2"/>
    </row>
    <row r="11" spans="1:11">
      <c r="A11" s="210" t="s">
        <v>71</v>
      </c>
      <c r="B11" s="210"/>
      <c r="C11" s="210"/>
      <c r="D11" s="62"/>
      <c r="E11" s="34">
        <f t="shared" ref="E11:E19" si="0">D11*12</f>
        <v>0</v>
      </c>
      <c r="F11" s="2"/>
      <c r="G11" s="2"/>
      <c r="H11" s="2"/>
    </row>
    <row r="12" spans="1:11">
      <c r="A12" s="210" t="s">
        <v>72</v>
      </c>
      <c r="B12" s="210"/>
      <c r="C12" s="210"/>
      <c r="D12" s="62"/>
      <c r="E12" s="34">
        <f t="shared" si="0"/>
        <v>0</v>
      </c>
      <c r="F12" s="2"/>
      <c r="G12" s="2"/>
      <c r="H12" s="2"/>
    </row>
    <row r="13" spans="1:11">
      <c r="A13" s="210" t="s">
        <v>73</v>
      </c>
      <c r="B13" s="210"/>
      <c r="C13" s="210"/>
      <c r="D13" s="62"/>
      <c r="E13" s="34">
        <f t="shared" si="0"/>
        <v>0</v>
      </c>
      <c r="F13" s="2"/>
      <c r="G13" s="2"/>
      <c r="H13" s="2"/>
    </row>
    <row r="14" spans="1:11">
      <c r="A14" s="210" t="s">
        <v>74</v>
      </c>
      <c r="B14" s="210"/>
      <c r="C14" s="210"/>
      <c r="D14" s="62"/>
      <c r="E14" s="34">
        <f t="shared" si="0"/>
        <v>0</v>
      </c>
      <c r="F14" s="2"/>
      <c r="G14" s="2"/>
      <c r="H14" s="2"/>
    </row>
    <row r="15" spans="1:11">
      <c r="A15" s="210" t="s">
        <v>389</v>
      </c>
      <c r="B15" s="210"/>
      <c r="C15" s="210"/>
      <c r="D15" s="62"/>
      <c r="E15" s="34">
        <f t="shared" si="0"/>
        <v>0</v>
      </c>
      <c r="F15" s="2"/>
      <c r="G15" s="2"/>
      <c r="H15" s="2"/>
    </row>
    <row r="16" spans="1:11">
      <c r="A16" s="210" t="s">
        <v>390</v>
      </c>
      <c r="B16" s="210"/>
      <c r="C16" s="210"/>
      <c r="D16" s="62"/>
      <c r="E16" s="34">
        <f t="shared" si="0"/>
        <v>0</v>
      </c>
      <c r="F16" s="2"/>
      <c r="G16" s="2"/>
      <c r="H16" s="2"/>
    </row>
    <row r="17" spans="1:11">
      <c r="A17" s="210" t="s">
        <v>391</v>
      </c>
      <c r="B17" s="210"/>
      <c r="C17" s="210"/>
      <c r="D17" s="62"/>
      <c r="E17" s="34">
        <f t="shared" si="0"/>
        <v>0</v>
      </c>
      <c r="F17" s="2"/>
      <c r="G17" s="2"/>
      <c r="H17" s="2"/>
    </row>
    <row r="18" spans="1:11">
      <c r="A18" s="210" t="s">
        <v>392</v>
      </c>
      <c r="B18" s="210"/>
      <c r="C18" s="210"/>
      <c r="D18" s="62"/>
      <c r="E18" s="34">
        <f t="shared" si="0"/>
        <v>0</v>
      </c>
      <c r="F18" s="2"/>
      <c r="G18" s="2"/>
      <c r="H18" s="2"/>
    </row>
    <row r="19" spans="1:11">
      <c r="A19" s="210" t="s">
        <v>393</v>
      </c>
      <c r="B19" s="210"/>
      <c r="C19" s="210"/>
      <c r="D19" s="62"/>
      <c r="E19" s="34">
        <f t="shared" si="0"/>
        <v>0</v>
      </c>
      <c r="F19" s="2"/>
      <c r="G19" s="2"/>
      <c r="H19" s="2"/>
    </row>
    <row r="21" spans="1:11">
      <c r="A21" s="172" t="s">
        <v>277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3" spans="1:11" s="5" customFormat="1">
      <c r="A23" s="186" t="s">
        <v>41</v>
      </c>
      <c r="B23" s="186"/>
      <c r="C23" s="186"/>
      <c r="D23" s="186" t="s">
        <v>338</v>
      </c>
      <c r="E23" s="186"/>
      <c r="F23" s="186"/>
      <c r="G23" s="186"/>
      <c r="H23" s="186" t="s">
        <v>40</v>
      </c>
      <c r="I23" s="186"/>
      <c r="J23" s="186"/>
      <c r="K23" s="186"/>
    </row>
    <row r="24" spans="1:11" ht="39.950000000000003" customHeight="1">
      <c r="A24" s="216" t="str">
        <f>A10</f>
        <v>6.</v>
      </c>
      <c r="B24" s="216"/>
      <c r="C24" s="216"/>
      <c r="D24" s="176"/>
      <c r="E24" s="176"/>
      <c r="F24" s="176"/>
      <c r="G24" s="176"/>
      <c r="H24" s="176"/>
      <c r="I24" s="176"/>
      <c r="J24" s="176"/>
      <c r="K24" s="176"/>
    </row>
    <row r="25" spans="1:11" ht="39.950000000000003" customHeight="1">
      <c r="A25" s="216" t="str">
        <f>A11</f>
        <v>7.</v>
      </c>
      <c r="B25" s="216"/>
      <c r="C25" s="216"/>
      <c r="D25" s="176"/>
      <c r="E25" s="176"/>
      <c r="F25" s="176"/>
      <c r="G25" s="176"/>
      <c r="H25" s="176"/>
      <c r="I25" s="176"/>
      <c r="J25" s="176"/>
      <c r="K25" s="176"/>
    </row>
    <row r="26" spans="1:11" ht="39.950000000000003" customHeight="1">
      <c r="A26" s="216" t="str">
        <f>A12</f>
        <v>8.</v>
      </c>
      <c r="B26" s="216"/>
      <c r="C26" s="216"/>
      <c r="D26" s="176"/>
      <c r="E26" s="176"/>
      <c r="F26" s="176"/>
      <c r="G26" s="176"/>
      <c r="H26" s="176"/>
      <c r="I26" s="176"/>
      <c r="J26" s="176"/>
      <c r="K26" s="176"/>
    </row>
    <row r="27" spans="1:11" ht="39.950000000000003" customHeight="1">
      <c r="A27" s="216" t="str">
        <f>A13</f>
        <v>9.</v>
      </c>
      <c r="B27" s="216"/>
      <c r="C27" s="216"/>
      <c r="D27" s="176"/>
      <c r="E27" s="176"/>
      <c r="F27" s="176"/>
      <c r="G27" s="176"/>
      <c r="H27" s="176"/>
      <c r="I27" s="176"/>
      <c r="J27" s="176"/>
      <c r="K27" s="176"/>
    </row>
    <row r="28" spans="1:11" ht="39.950000000000003" customHeight="1">
      <c r="A28" s="216" t="str">
        <f t="shared" ref="A28:A32" si="1">A14</f>
        <v>10.</v>
      </c>
      <c r="B28" s="216"/>
      <c r="C28" s="216"/>
      <c r="D28" s="176"/>
      <c r="E28" s="176"/>
      <c r="F28" s="176"/>
      <c r="G28" s="176"/>
      <c r="H28" s="176"/>
      <c r="I28" s="176"/>
      <c r="J28" s="176"/>
      <c r="K28" s="176"/>
    </row>
    <row r="29" spans="1:11" ht="39.950000000000003" customHeight="1">
      <c r="A29" s="216" t="str">
        <f t="shared" si="1"/>
        <v>11.</v>
      </c>
      <c r="B29" s="216"/>
      <c r="C29" s="216"/>
      <c r="D29" s="176"/>
      <c r="E29" s="176"/>
      <c r="F29" s="176"/>
      <c r="G29" s="176"/>
      <c r="H29" s="176"/>
      <c r="I29" s="176"/>
      <c r="J29" s="176"/>
      <c r="K29" s="176"/>
    </row>
    <row r="30" spans="1:11" ht="39.950000000000003" customHeight="1">
      <c r="A30" s="216" t="str">
        <f t="shared" si="1"/>
        <v>12.</v>
      </c>
      <c r="B30" s="216"/>
      <c r="C30" s="216"/>
      <c r="D30" s="176"/>
      <c r="E30" s="176"/>
      <c r="F30" s="176"/>
      <c r="G30" s="176"/>
      <c r="H30" s="176"/>
      <c r="I30" s="176"/>
      <c r="J30" s="176"/>
      <c r="K30" s="176"/>
    </row>
    <row r="31" spans="1:11" ht="39.950000000000003" customHeight="1">
      <c r="A31" s="216" t="str">
        <f t="shared" si="1"/>
        <v>13.</v>
      </c>
      <c r="B31" s="216"/>
      <c r="C31" s="216"/>
      <c r="D31" s="176"/>
      <c r="E31" s="176"/>
      <c r="F31" s="176"/>
      <c r="G31" s="176"/>
      <c r="H31" s="176"/>
      <c r="I31" s="176"/>
      <c r="J31" s="176"/>
      <c r="K31" s="176"/>
    </row>
    <row r="32" spans="1:11" ht="39.950000000000003" customHeight="1">
      <c r="A32" s="216" t="str">
        <f t="shared" si="1"/>
        <v>14.</v>
      </c>
      <c r="B32" s="216"/>
      <c r="C32" s="216"/>
      <c r="D32" s="176"/>
      <c r="E32" s="176"/>
      <c r="F32" s="176"/>
      <c r="G32" s="176"/>
      <c r="H32" s="176"/>
      <c r="I32" s="176"/>
      <c r="J32" s="176"/>
      <c r="K32" s="176"/>
    </row>
    <row r="33" spans="1:11" ht="39.950000000000003" customHeight="1">
      <c r="A33" s="216" t="str">
        <f>A19</f>
        <v>15.</v>
      </c>
      <c r="B33" s="216"/>
      <c r="C33" s="216"/>
      <c r="D33" s="176"/>
      <c r="E33" s="176"/>
      <c r="F33" s="176"/>
      <c r="G33" s="176"/>
      <c r="H33" s="176"/>
      <c r="I33" s="176"/>
      <c r="J33" s="176"/>
      <c r="K33" s="176"/>
    </row>
    <row r="34" spans="1:11">
      <c r="A34" s="1"/>
    </row>
    <row r="35" spans="1:11">
      <c r="A35" s="172" t="s">
        <v>279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6" spans="1:1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1:11" ht="33" customHeight="1">
      <c r="A37" s="184" t="s">
        <v>41</v>
      </c>
      <c r="B37" s="184"/>
      <c r="C37" s="184"/>
      <c r="D37" s="184" t="s">
        <v>42</v>
      </c>
      <c r="E37" s="184"/>
      <c r="F37" s="184" t="s">
        <v>59</v>
      </c>
      <c r="G37" s="184"/>
      <c r="H37" s="184" t="s">
        <v>280</v>
      </c>
      <c r="I37" s="184"/>
      <c r="J37" s="184"/>
      <c r="K37" s="184"/>
    </row>
    <row r="38" spans="1:11" ht="30" customHeight="1">
      <c r="A38" s="203" t="str">
        <f>A24</f>
        <v>6.</v>
      </c>
      <c r="B38" s="203"/>
      <c r="C38" s="203"/>
      <c r="D38" s="212"/>
      <c r="E38" s="212"/>
      <c r="F38" s="212"/>
      <c r="G38" s="212"/>
      <c r="H38" s="176"/>
      <c r="I38" s="176"/>
      <c r="J38" s="176"/>
      <c r="K38" s="176"/>
    </row>
    <row r="39" spans="1:11" ht="30" customHeight="1">
      <c r="A39" s="203" t="str">
        <f>A25</f>
        <v>7.</v>
      </c>
      <c r="B39" s="203"/>
      <c r="C39" s="203"/>
      <c r="D39" s="212"/>
      <c r="E39" s="212"/>
      <c r="F39" s="212"/>
      <c r="G39" s="212"/>
      <c r="H39" s="176"/>
      <c r="I39" s="176"/>
      <c r="J39" s="176"/>
      <c r="K39" s="176"/>
    </row>
    <row r="40" spans="1:11" ht="30" customHeight="1">
      <c r="A40" s="203" t="str">
        <f>A26</f>
        <v>8.</v>
      </c>
      <c r="B40" s="203"/>
      <c r="C40" s="203"/>
      <c r="D40" s="212"/>
      <c r="E40" s="212"/>
      <c r="F40" s="212"/>
      <c r="G40" s="212"/>
      <c r="H40" s="176"/>
      <c r="I40" s="176"/>
      <c r="J40" s="176"/>
      <c r="K40" s="176"/>
    </row>
    <row r="41" spans="1:11" ht="30" customHeight="1">
      <c r="A41" s="203" t="str">
        <f>A27</f>
        <v>9.</v>
      </c>
      <c r="B41" s="203"/>
      <c r="C41" s="203"/>
      <c r="D41" s="212"/>
      <c r="E41" s="212"/>
      <c r="F41" s="212"/>
      <c r="G41" s="212"/>
      <c r="H41" s="176"/>
      <c r="I41" s="176"/>
      <c r="J41" s="176"/>
      <c r="K41" s="176"/>
    </row>
    <row r="42" spans="1:11" ht="30" customHeight="1">
      <c r="A42" s="203" t="str">
        <f t="shared" ref="A42:A47" si="2">A28</f>
        <v>10.</v>
      </c>
      <c r="B42" s="203"/>
      <c r="C42" s="203"/>
      <c r="D42" s="212"/>
      <c r="E42" s="212"/>
      <c r="F42" s="212"/>
      <c r="G42" s="212"/>
      <c r="H42" s="176"/>
      <c r="I42" s="176"/>
      <c r="J42" s="176"/>
      <c r="K42" s="176"/>
    </row>
    <row r="43" spans="1:11" ht="30" customHeight="1">
      <c r="A43" s="203" t="str">
        <f t="shared" si="2"/>
        <v>11.</v>
      </c>
      <c r="B43" s="203"/>
      <c r="C43" s="203"/>
      <c r="D43" s="212"/>
      <c r="E43" s="212"/>
      <c r="F43" s="212"/>
      <c r="G43" s="212"/>
      <c r="H43" s="176"/>
      <c r="I43" s="176"/>
      <c r="J43" s="176"/>
      <c r="K43" s="176"/>
    </row>
    <row r="44" spans="1:11" ht="30" customHeight="1">
      <c r="A44" s="203" t="str">
        <f t="shared" si="2"/>
        <v>12.</v>
      </c>
      <c r="B44" s="203"/>
      <c r="C44" s="203"/>
      <c r="D44" s="212"/>
      <c r="E44" s="212"/>
      <c r="F44" s="212"/>
      <c r="G44" s="212"/>
      <c r="H44" s="176"/>
      <c r="I44" s="176"/>
      <c r="J44" s="176"/>
      <c r="K44" s="176"/>
    </row>
    <row r="45" spans="1:11" ht="30" customHeight="1">
      <c r="A45" s="203" t="str">
        <f t="shared" si="2"/>
        <v>13.</v>
      </c>
      <c r="B45" s="203"/>
      <c r="C45" s="203"/>
      <c r="D45" s="212"/>
      <c r="E45" s="212"/>
      <c r="F45" s="212"/>
      <c r="G45" s="212"/>
      <c r="H45" s="176"/>
      <c r="I45" s="176"/>
      <c r="J45" s="176"/>
      <c r="K45" s="176"/>
    </row>
    <row r="46" spans="1:11" ht="30" customHeight="1">
      <c r="A46" s="203" t="str">
        <f t="shared" si="2"/>
        <v>14.</v>
      </c>
      <c r="B46" s="203"/>
      <c r="C46" s="203"/>
      <c r="D46" s="212"/>
      <c r="E46" s="212"/>
      <c r="F46" s="212"/>
      <c r="G46" s="212"/>
      <c r="H46" s="176"/>
      <c r="I46" s="176"/>
      <c r="J46" s="176"/>
      <c r="K46" s="176"/>
    </row>
    <row r="47" spans="1:11" ht="30" customHeight="1">
      <c r="A47" s="203" t="str">
        <f t="shared" si="2"/>
        <v>15.</v>
      </c>
      <c r="B47" s="203"/>
      <c r="C47" s="203"/>
      <c r="D47" s="212"/>
      <c r="E47" s="212"/>
      <c r="F47" s="212"/>
      <c r="G47" s="212"/>
      <c r="H47" s="176"/>
      <c r="I47" s="176"/>
      <c r="J47" s="176"/>
      <c r="K47" s="176"/>
    </row>
    <row r="48" spans="1:11">
      <c r="A48" s="1"/>
    </row>
    <row r="49" spans="1:11">
      <c r="A49" s="186" t="s">
        <v>75</v>
      </c>
      <c r="B49" s="186"/>
      <c r="C49" s="147">
        <f>Ficha!C117</f>
        <v>0</v>
      </c>
      <c r="D49" s="186" t="s">
        <v>54</v>
      </c>
      <c r="E49" s="186"/>
      <c r="F49" s="186"/>
      <c r="G49" s="186"/>
      <c r="H49" s="186"/>
      <c r="I49" s="186"/>
      <c r="J49" s="186"/>
      <c r="K49" s="186"/>
    </row>
    <row r="50" spans="1:11">
      <c r="A50" s="186" t="s">
        <v>41</v>
      </c>
      <c r="B50" s="186"/>
      <c r="C50" s="186"/>
      <c r="D50" s="186" t="s">
        <v>56</v>
      </c>
      <c r="E50" s="186"/>
      <c r="F50" s="186" t="s">
        <v>57</v>
      </c>
      <c r="G50" s="186"/>
      <c r="H50" s="186" t="s">
        <v>58</v>
      </c>
      <c r="I50" s="186"/>
      <c r="J50" s="186" t="s">
        <v>60</v>
      </c>
      <c r="K50" s="186"/>
    </row>
    <row r="51" spans="1:11" ht="20.100000000000001" customHeight="1">
      <c r="A51" s="203" t="str">
        <f>A38</f>
        <v>6.</v>
      </c>
      <c r="B51" s="203"/>
      <c r="C51" s="203"/>
      <c r="D51" s="207">
        <f>F38*(1+$C$49)</f>
        <v>0</v>
      </c>
      <c r="E51" s="207"/>
      <c r="F51" s="207">
        <f>D51*(1+$C$49)</f>
        <v>0</v>
      </c>
      <c r="G51" s="207"/>
      <c r="H51" s="207">
        <f t="shared" ref="H51:H54" si="3">F51*(1+$C$49)</f>
        <v>0</v>
      </c>
      <c r="I51" s="207"/>
      <c r="J51" s="207">
        <f t="shared" ref="J51:J54" si="4">H51*(1+$C$49)</f>
        <v>0</v>
      </c>
      <c r="K51" s="207"/>
    </row>
    <row r="52" spans="1:11" ht="20.100000000000001" customHeight="1">
      <c r="A52" s="203" t="str">
        <f>A39</f>
        <v>7.</v>
      </c>
      <c r="B52" s="203"/>
      <c r="C52" s="203"/>
      <c r="D52" s="207">
        <f>F39*(1+$C$49)</f>
        <v>0</v>
      </c>
      <c r="E52" s="207"/>
      <c r="F52" s="207">
        <f t="shared" ref="F52:F54" si="5">D52*(1+$C$49)</f>
        <v>0</v>
      </c>
      <c r="G52" s="207"/>
      <c r="H52" s="207">
        <f>F52*(1+$C$49)</f>
        <v>0</v>
      </c>
      <c r="I52" s="207"/>
      <c r="J52" s="207">
        <f t="shared" si="4"/>
        <v>0</v>
      </c>
      <c r="K52" s="207"/>
    </row>
    <row r="53" spans="1:11" ht="20.100000000000001" customHeight="1">
      <c r="A53" s="203" t="str">
        <f>A40</f>
        <v>8.</v>
      </c>
      <c r="B53" s="203"/>
      <c r="C53" s="203"/>
      <c r="D53" s="207">
        <f>F40*(1+$C$49)</f>
        <v>0</v>
      </c>
      <c r="E53" s="207"/>
      <c r="F53" s="207">
        <f t="shared" si="5"/>
        <v>0</v>
      </c>
      <c r="G53" s="207"/>
      <c r="H53" s="207">
        <f t="shared" si="3"/>
        <v>0</v>
      </c>
      <c r="I53" s="207"/>
      <c r="J53" s="207">
        <f t="shared" si="4"/>
        <v>0</v>
      </c>
      <c r="K53" s="207"/>
    </row>
    <row r="54" spans="1:11" ht="20.100000000000001" customHeight="1">
      <c r="A54" s="203" t="str">
        <f>A41</f>
        <v>9.</v>
      </c>
      <c r="B54" s="203"/>
      <c r="C54" s="203"/>
      <c r="D54" s="207">
        <f>F41*(1+$C$49)</f>
        <v>0</v>
      </c>
      <c r="E54" s="207"/>
      <c r="F54" s="207">
        <f t="shared" si="5"/>
        <v>0</v>
      </c>
      <c r="G54" s="207"/>
      <c r="H54" s="207">
        <f t="shared" si="3"/>
        <v>0</v>
      </c>
      <c r="I54" s="207"/>
      <c r="J54" s="207">
        <f t="shared" si="4"/>
        <v>0</v>
      </c>
      <c r="K54" s="207"/>
    </row>
    <row r="55" spans="1:11" ht="20.100000000000001" customHeight="1">
      <c r="A55" s="203" t="str">
        <f t="shared" ref="A55:A60" si="6">A42</f>
        <v>10.</v>
      </c>
      <c r="B55" s="203"/>
      <c r="C55" s="203"/>
      <c r="D55" s="207">
        <f t="shared" ref="D55:D58" si="7">F42*(1+$C$49)</f>
        <v>0</v>
      </c>
      <c r="E55" s="207"/>
      <c r="F55" s="207">
        <f t="shared" ref="F55:F59" si="8">D55*(1+$C$49)</f>
        <v>0</v>
      </c>
      <c r="G55" s="207"/>
      <c r="H55" s="207">
        <f t="shared" ref="H55:H59" si="9">F55*(1+$C$49)</f>
        <v>0</v>
      </c>
      <c r="I55" s="207"/>
      <c r="J55" s="207">
        <f t="shared" ref="J55:J59" si="10">H55*(1+$C$49)</f>
        <v>0</v>
      </c>
      <c r="K55" s="207"/>
    </row>
    <row r="56" spans="1:11" ht="20.100000000000001" customHeight="1">
      <c r="A56" s="203" t="str">
        <f t="shared" si="6"/>
        <v>11.</v>
      </c>
      <c r="B56" s="203"/>
      <c r="C56" s="203"/>
      <c r="D56" s="207">
        <f t="shared" si="7"/>
        <v>0</v>
      </c>
      <c r="E56" s="207"/>
      <c r="F56" s="207">
        <f t="shared" si="8"/>
        <v>0</v>
      </c>
      <c r="G56" s="207"/>
      <c r="H56" s="207">
        <f t="shared" si="9"/>
        <v>0</v>
      </c>
      <c r="I56" s="207"/>
      <c r="J56" s="207">
        <f t="shared" si="10"/>
        <v>0</v>
      </c>
      <c r="K56" s="207"/>
    </row>
    <row r="57" spans="1:11" ht="20.100000000000001" customHeight="1">
      <c r="A57" s="203" t="str">
        <f t="shared" si="6"/>
        <v>12.</v>
      </c>
      <c r="B57" s="203"/>
      <c r="C57" s="203"/>
      <c r="D57" s="207">
        <f t="shared" si="7"/>
        <v>0</v>
      </c>
      <c r="E57" s="207"/>
      <c r="F57" s="207">
        <f t="shared" si="8"/>
        <v>0</v>
      </c>
      <c r="G57" s="207"/>
      <c r="H57" s="207">
        <f t="shared" si="9"/>
        <v>0</v>
      </c>
      <c r="I57" s="207"/>
      <c r="J57" s="207">
        <f t="shared" si="10"/>
        <v>0</v>
      </c>
      <c r="K57" s="207"/>
    </row>
    <row r="58" spans="1:11" ht="20.100000000000001" customHeight="1">
      <c r="A58" s="203" t="str">
        <f t="shared" si="6"/>
        <v>13.</v>
      </c>
      <c r="B58" s="203"/>
      <c r="C58" s="203"/>
      <c r="D58" s="207">
        <f t="shared" si="7"/>
        <v>0</v>
      </c>
      <c r="E58" s="207"/>
      <c r="F58" s="207">
        <f t="shared" si="8"/>
        <v>0</v>
      </c>
      <c r="G58" s="207"/>
      <c r="H58" s="207">
        <f t="shared" si="9"/>
        <v>0</v>
      </c>
      <c r="I58" s="207"/>
      <c r="J58" s="207">
        <f t="shared" si="10"/>
        <v>0</v>
      </c>
      <c r="K58" s="207"/>
    </row>
    <row r="59" spans="1:11" ht="20.100000000000001" customHeight="1">
      <c r="A59" s="203" t="str">
        <f t="shared" si="6"/>
        <v>14.</v>
      </c>
      <c r="B59" s="203"/>
      <c r="C59" s="203"/>
      <c r="D59" s="207">
        <f>F46*(1+$C$49)</f>
        <v>0</v>
      </c>
      <c r="E59" s="207"/>
      <c r="F59" s="207">
        <f t="shared" si="8"/>
        <v>0</v>
      </c>
      <c r="G59" s="207"/>
      <c r="H59" s="207">
        <f t="shared" si="9"/>
        <v>0</v>
      </c>
      <c r="I59" s="207"/>
      <c r="J59" s="207">
        <f t="shared" si="10"/>
        <v>0</v>
      </c>
      <c r="K59" s="207"/>
    </row>
    <row r="60" spans="1:11" ht="20.100000000000001" customHeight="1">
      <c r="A60" s="203" t="str">
        <f t="shared" si="6"/>
        <v>15.</v>
      </c>
      <c r="B60" s="203"/>
      <c r="C60" s="203"/>
      <c r="D60" s="207">
        <f>F47*(1+$C$49)</f>
        <v>0</v>
      </c>
      <c r="E60" s="207"/>
      <c r="F60" s="207">
        <f>D60*(1+$C$49)</f>
        <v>0</v>
      </c>
      <c r="G60" s="207"/>
      <c r="H60" s="207">
        <f>F60*(1+$C$49)</f>
        <v>0</v>
      </c>
      <c r="I60" s="207"/>
      <c r="J60" s="207">
        <f>H60*(1+$C$49)</f>
        <v>0</v>
      </c>
      <c r="K60" s="207"/>
    </row>
    <row r="61" spans="1:11">
      <c r="A61" s="1"/>
    </row>
    <row r="62" spans="1:11">
      <c r="A62" s="172" t="s">
        <v>64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s="8" customFormat="1">
      <c r="E64" s="24" t="s">
        <v>55</v>
      </c>
      <c r="F64" s="24" t="s">
        <v>56</v>
      </c>
      <c r="G64" s="24" t="s">
        <v>57</v>
      </c>
      <c r="H64" s="24" t="s">
        <v>58</v>
      </c>
      <c r="I64" s="24" t="s">
        <v>60</v>
      </c>
    </row>
    <row r="65" spans="1:13">
      <c r="A65" s="209" t="str">
        <f>$M$66&amp;" "&amp;A51</f>
        <v>PRODUCTO 6.</v>
      </c>
      <c r="B65" s="209"/>
      <c r="C65" s="209"/>
      <c r="D65" s="209"/>
      <c r="E65" s="206"/>
      <c r="F65" s="206"/>
      <c r="G65" s="206"/>
      <c r="H65" s="206"/>
      <c r="I65" s="206"/>
    </row>
    <row r="66" spans="1:13">
      <c r="A66" s="179" t="s">
        <v>76</v>
      </c>
      <c r="B66" s="179"/>
      <c r="C66" s="179"/>
      <c r="D66" s="179"/>
      <c r="E66" s="95">
        <f>E10</f>
        <v>0</v>
      </c>
      <c r="F66" s="95">
        <f>E66*(1+$K$9)</f>
        <v>0</v>
      </c>
      <c r="G66" s="95">
        <f>F66*(1+$K$9)</f>
        <v>0</v>
      </c>
      <c r="H66" s="95">
        <f>G66*(1+$K$9)</f>
        <v>0</v>
      </c>
      <c r="I66" s="95">
        <f>H66*(1+$K$9)</f>
        <v>0</v>
      </c>
      <c r="M66" t="s">
        <v>295</v>
      </c>
    </row>
    <row r="67" spans="1:13">
      <c r="A67" s="179" t="s">
        <v>77</v>
      </c>
      <c r="B67" s="179"/>
      <c r="C67" s="179"/>
      <c r="D67" s="179"/>
      <c r="E67" s="26">
        <f>F38</f>
        <v>0</v>
      </c>
      <c r="F67" s="26">
        <f>D51</f>
        <v>0</v>
      </c>
      <c r="G67" s="26">
        <f>F51</f>
        <v>0</v>
      </c>
      <c r="H67" s="26">
        <f>H51</f>
        <v>0</v>
      </c>
      <c r="I67" s="26">
        <f>J51</f>
        <v>0</v>
      </c>
    </row>
    <row r="68" spans="1:13">
      <c r="A68" s="179" t="s">
        <v>78</v>
      </c>
      <c r="B68" s="179"/>
      <c r="C68" s="179"/>
      <c r="D68" s="179"/>
      <c r="E68" s="27">
        <f>E66*E67</f>
        <v>0</v>
      </c>
      <c r="F68" s="27">
        <f t="shared" ref="F68:I68" si="11">F66*F67</f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</row>
    <row r="69" spans="1:13">
      <c r="A69" s="209" t="str">
        <f>$M$66&amp;" "&amp;A52</f>
        <v>PRODUCTO 7.</v>
      </c>
      <c r="B69" s="209"/>
      <c r="C69" s="209"/>
      <c r="D69" s="209"/>
      <c r="E69" s="206"/>
      <c r="F69" s="206"/>
      <c r="G69" s="206"/>
      <c r="H69" s="206"/>
      <c r="I69" s="206"/>
    </row>
    <row r="70" spans="1:13">
      <c r="A70" s="179" t="s">
        <v>76</v>
      </c>
      <c r="B70" s="179"/>
      <c r="C70" s="179"/>
      <c r="D70" s="179"/>
      <c r="E70" s="95">
        <f>E11</f>
        <v>0</v>
      </c>
      <c r="F70" s="95">
        <f>E70*(1+$K$9)</f>
        <v>0</v>
      </c>
      <c r="G70" s="95">
        <f>F70*(1+$K$9)</f>
        <v>0</v>
      </c>
      <c r="H70" s="95">
        <f>G70*(1+$K$9)</f>
        <v>0</v>
      </c>
      <c r="I70" s="95">
        <f>H70*(1+$K$9)</f>
        <v>0</v>
      </c>
    </row>
    <row r="71" spans="1:13">
      <c r="A71" s="179" t="s">
        <v>77</v>
      </c>
      <c r="B71" s="179"/>
      <c r="C71" s="179"/>
      <c r="D71" s="179"/>
      <c r="E71" s="26">
        <f>F39</f>
        <v>0</v>
      </c>
      <c r="F71" s="26">
        <f>D52</f>
        <v>0</v>
      </c>
      <c r="G71" s="26">
        <f>F52</f>
        <v>0</v>
      </c>
      <c r="H71" s="26">
        <f>H52</f>
        <v>0</v>
      </c>
      <c r="I71" s="26">
        <f>J52</f>
        <v>0</v>
      </c>
    </row>
    <row r="72" spans="1:13">
      <c r="A72" s="179" t="s">
        <v>78</v>
      </c>
      <c r="B72" s="179"/>
      <c r="C72" s="179"/>
      <c r="D72" s="179"/>
      <c r="E72" s="27">
        <f>E70*E71</f>
        <v>0</v>
      </c>
      <c r="F72" s="27">
        <f t="shared" ref="F72:I72" si="12">F70*F71</f>
        <v>0</v>
      </c>
      <c r="G72" s="27">
        <f t="shared" si="12"/>
        <v>0</v>
      </c>
      <c r="H72" s="27">
        <f t="shared" si="12"/>
        <v>0</v>
      </c>
      <c r="I72" s="27">
        <f t="shared" si="12"/>
        <v>0</v>
      </c>
    </row>
    <row r="73" spans="1:13">
      <c r="A73" s="209" t="str">
        <f>$M$66&amp;" "&amp;A53</f>
        <v>PRODUCTO 8.</v>
      </c>
      <c r="B73" s="209"/>
      <c r="C73" s="209"/>
      <c r="D73" s="209"/>
      <c r="E73" s="206"/>
      <c r="F73" s="206"/>
      <c r="G73" s="206"/>
      <c r="H73" s="206"/>
      <c r="I73" s="206"/>
    </row>
    <row r="74" spans="1:13">
      <c r="A74" s="179" t="s">
        <v>76</v>
      </c>
      <c r="B74" s="179"/>
      <c r="C74" s="179"/>
      <c r="D74" s="179"/>
      <c r="E74" s="95">
        <f>E12</f>
        <v>0</v>
      </c>
      <c r="F74" s="95">
        <f>E74*(1+$K$9)</f>
        <v>0</v>
      </c>
      <c r="G74" s="95">
        <f>F74*(1+$K$9)</f>
        <v>0</v>
      </c>
      <c r="H74" s="95">
        <f>G74*(1+$K$9)</f>
        <v>0</v>
      </c>
      <c r="I74" s="95">
        <f>H74*(1+$K$9)</f>
        <v>0</v>
      </c>
    </row>
    <row r="75" spans="1:13">
      <c r="A75" s="179" t="s">
        <v>77</v>
      </c>
      <c r="B75" s="179"/>
      <c r="C75" s="179"/>
      <c r="D75" s="179"/>
      <c r="E75" s="26">
        <f>F40</f>
        <v>0</v>
      </c>
      <c r="F75" s="26">
        <f>D53</f>
        <v>0</v>
      </c>
      <c r="G75" s="26">
        <f>F53</f>
        <v>0</v>
      </c>
      <c r="H75" s="26">
        <f>H53</f>
        <v>0</v>
      </c>
      <c r="I75" s="26">
        <f>J53</f>
        <v>0</v>
      </c>
    </row>
    <row r="76" spans="1:13">
      <c r="A76" s="179" t="s">
        <v>78</v>
      </c>
      <c r="B76" s="179"/>
      <c r="C76" s="179"/>
      <c r="D76" s="179"/>
      <c r="E76" s="27">
        <f>E74*E75</f>
        <v>0</v>
      </c>
      <c r="F76" s="27">
        <f t="shared" ref="F76:I76" si="13">F74*F75</f>
        <v>0</v>
      </c>
      <c r="G76" s="27">
        <f t="shared" si="13"/>
        <v>0</v>
      </c>
      <c r="H76" s="27">
        <f t="shared" si="13"/>
        <v>0</v>
      </c>
      <c r="I76" s="27">
        <f t="shared" si="13"/>
        <v>0</v>
      </c>
    </row>
    <row r="77" spans="1:13">
      <c r="A77" s="209" t="str">
        <f>$M$66&amp;" "&amp;A54</f>
        <v>PRODUCTO 9.</v>
      </c>
      <c r="B77" s="209"/>
      <c r="C77" s="209"/>
      <c r="D77" s="209"/>
      <c r="E77" s="206"/>
      <c r="F77" s="206"/>
      <c r="G77" s="206"/>
      <c r="H77" s="206"/>
      <c r="I77" s="206"/>
    </row>
    <row r="78" spans="1:13">
      <c r="A78" s="179" t="s">
        <v>76</v>
      </c>
      <c r="B78" s="179"/>
      <c r="C78" s="179"/>
      <c r="D78" s="179"/>
      <c r="E78" s="95">
        <f>E13</f>
        <v>0</v>
      </c>
      <c r="F78" s="95">
        <f>E78*(1+$K$9)</f>
        <v>0</v>
      </c>
      <c r="G78" s="95">
        <f>F78*(1+$K$9)</f>
        <v>0</v>
      </c>
      <c r="H78" s="95">
        <f>G78*(1+$K$9)</f>
        <v>0</v>
      </c>
      <c r="I78" s="95">
        <f>H78*(1+$K$9)</f>
        <v>0</v>
      </c>
    </row>
    <row r="79" spans="1:13">
      <c r="A79" s="179" t="s">
        <v>77</v>
      </c>
      <c r="B79" s="179"/>
      <c r="C79" s="179"/>
      <c r="D79" s="179"/>
      <c r="E79" s="26">
        <f>F41</f>
        <v>0</v>
      </c>
      <c r="F79" s="26">
        <f>D54</f>
        <v>0</v>
      </c>
      <c r="G79" s="26">
        <f>F54</f>
        <v>0</v>
      </c>
      <c r="H79" s="26">
        <f>H54</f>
        <v>0</v>
      </c>
      <c r="I79" s="26">
        <f>J54</f>
        <v>0</v>
      </c>
    </row>
    <row r="80" spans="1:13">
      <c r="A80" s="179" t="s">
        <v>78</v>
      </c>
      <c r="B80" s="179"/>
      <c r="C80" s="179"/>
      <c r="D80" s="179"/>
      <c r="E80" s="27">
        <f>E78*E79</f>
        <v>0</v>
      </c>
      <c r="F80" s="27">
        <f t="shared" ref="F80:I80" si="14">F78*F79</f>
        <v>0</v>
      </c>
      <c r="G80" s="27">
        <f t="shared" si="14"/>
        <v>0</v>
      </c>
      <c r="H80" s="27">
        <f t="shared" si="14"/>
        <v>0</v>
      </c>
      <c r="I80" s="27">
        <f t="shared" si="14"/>
        <v>0</v>
      </c>
    </row>
    <row r="81" spans="1:9">
      <c r="A81" s="209" t="str">
        <f>$M$66&amp;" "&amp;A55</f>
        <v>PRODUCTO 10.</v>
      </c>
      <c r="B81" s="209"/>
      <c r="C81" s="209"/>
      <c r="D81" s="209"/>
      <c r="E81" s="206"/>
      <c r="F81" s="206"/>
      <c r="G81" s="206"/>
      <c r="H81" s="206"/>
      <c r="I81" s="206"/>
    </row>
    <row r="82" spans="1:9">
      <c r="A82" s="179" t="s">
        <v>76</v>
      </c>
      <c r="B82" s="179"/>
      <c r="C82" s="179"/>
      <c r="D82" s="179"/>
      <c r="E82" s="95">
        <f>E14</f>
        <v>0</v>
      </c>
      <c r="F82" s="95">
        <f>E82*(1+$K$9)</f>
        <v>0</v>
      </c>
      <c r="G82" s="95">
        <f>F82*(1+$K$9)</f>
        <v>0</v>
      </c>
      <c r="H82" s="95">
        <f>G82*(1+$K$9)</f>
        <v>0</v>
      </c>
      <c r="I82" s="95">
        <f>H82*(1+$K$9)</f>
        <v>0</v>
      </c>
    </row>
    <row r="83" spans="1:9">
      <c r="A83" s="179" t="s">
        <v>77</v>
      </c>
      <c r="B83" s="179"/>
      <c r="C83" s="179"/>
      <c r="D83" s="179"/>
      <c r="E83" s="26">
        <f>F42</f>
        <v>0</v>
      </c>
      <c r="F83" s="26">
        <f>D55</f>
        <v>0</v>
      </c>
      <c r="G83" s="26">
        <f>F55</f>
        <v>0</v>
      </c>
      <c r="H83" s="26">
        <f>H55</f>
        <v>0</v>
      </c>
      <c r="I83" s="26">
        <f>J55</f>
        <v>0</v>
      </c>
    </row>
    <row r="84" spans="1:9">
      <c r="A84" s="179" t="s">
        <v>78</v>
      </c>
      <c r="B84" s="179"/>
      <c r="C84" s="179"/>
      <c r="D84" s="179"/>
      <c r="E84" s="27">
        <f>E82*E83</f>
        <v>0</v>
      </c>
      <c r="F84" s="27">
        <f t="shared" ref="F84:I84" si="15">F82*F83</f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</row>
    <row r="85" spans="1:9">
      <c r="A85" s="209" t="str">
        <f>$M$66&amp;" "&amp;A56</f>
        <v>PRODUCTO 11.</v>
      </c>
      <c r="B85" s="209"/>
      <c r="C85" s="209"/>
      <c r="D85" s="209"/>
      <c r="E85" s="206"/>
      <c r="F85" s="206"/>
      <c r="G85" s="206"/>
      <c r="H85" s="206"/>
      <c r="I85" s="206"/>
    </row>
    <row r="86" spans="1:9">
      <c r="A86" s="179" t="s">
        <v>76</v>
      </c>
      <c r="B86" s="179"/>
      <c r="C86" s="179"/>
      <c r="D86" s="179"/>
      <c r="E86" s="95">
        <f>E15</f>
        <v>0</v>
      </c>
      <c r="F86" s="95">
        <f>E86*(1+$K$9)</f>
        <v>0</v>
      </c>
      <c r="G86" s="95">
        <f>F86*(1+$K$9)</f>
        <v>0</v>
      </c>
      <c r="H86" s="95">
        <f>G86*(1+$K$9)</f>
        <v>0</v>
      </c>
      <c r="I86" s="95">
        <f>H86*(1+$K$9)</f>
        <v>0</v>
      </c>
    </row>
    <row r="87" spans="1:9">
      <c r="A87" s="179" t="s">
        <v>77</v>
      </c>
      <c r="B87" s="179"/>
      <c r="C87" s="179"/>
      <c r="D87" s="179"/>
      <c r="E87" s="26">
        <f>F43</f>
        <v>0</v>
      </c>
      <c r="F87" s="26">
        <f>D56</f>
        <v>0</v>
      </c>
      <c r="G87" s="26">
        <f>F56</f>
        <v>0</v>
      </c>
      <c r="H87" s="26">
        <f>H56</f>
        <v>0</v>
      </c>
      <c r="I87" s="26">
        <f>J56</f>
        <v>0</v>
      </c>
    </row>
    <row r="88" spans="1:9">
      <c r="A88" s="179" t="s">
        <v>78</v>
      </c>
      <c r="B88" s="179"/>
      <c r="C88" s="179"/>
      <c r="D88" s="179"/>
      <c r="E88" s="27">
        <f>E86*E87</f>
        <v>0</v>
      </c>
      <c r="F88" s="27">
        <f t="shared" ref="F88:I88" si="16">F86*F87</f>
        <v>0</v>
      </c>
      <c r="G88" s="27">
        <f t="shared" si="16"/>
        <v>0</v>
      </c>
      <c r="H88" s="27">
        <f t="shared" si="16"/>
        <v>0</v>
      </c>
      <c r="I88" s="27">
        <f t="shared" si="16"/>
        <v>0</v>
      </c>
    </row>
    <row r="89" spans="1:9">
      <c r="A89" s="209" t="str">
        <f>$M$66&amp;" "&amp;A57</f>
        <v>PRODUCTO 12.</v>
      </c>
      <c r="B89" s="209"/>
      <c r="C89" s="209"/>
      <c r="D89" s="209"/>
      <c r="E89" s="206"/>
      <c r="F89" s="206"/>
      <c r="G89" s="206"/>
      <c r="H89" s="206"/>
      <c r="I89" s="206"/>
    </row>
    <row r="90" spans="1:9">
      <c r="A90" s="179" t="s">
        <v>76</v>
      </c>
      <c r="B90" s="179"/>
      <c r="C90" s="179"/>
      <c r="D90" s="179"/>
      <c r="E90" s="95">
        <f>E16</f>
        <v>0</v>
      </c>
      <c r="F90" s="95">
        <f>E90*(1+$K$9)</f>
        <v>0</v>
      </c>
      <c r="G90" s="95">
        <f>F90*(1+$K$9)</f>
        <v>0</v>
      </c>
      <c r="H90" s="95">
        <f>G90*(1+$K$9)</f>
        <v>0</v>
      </c>
      <c r="I90" s="95">
        <f>H90*(1+$K$9)</f>
        <v>0</v>
      </c>
    </row>
    <row r="91" spans="1:9">
      <c r="A91" s="179" t="s">
        <v>77</v>
      </c>
      <c r="B91" s="179"/>
      <c r="C91" s="179"/>
      <c r="D91" s="179"/>
      <c r="E91" s="26">
        <f>F44</f>
        <v>0</v>
      </c>
      <c r="F91" s="26">
        <f>D57</f>
        <v>0</v>
      </c>
      <c r="G91" s="26">
        <f>F57</f>
        <v>0</v>
      </c>
      <c r="H91" s="26">
        <f>H57</f>
        <v>0</v>
      </c>
      <c r="I91" s="26">
        <f>J57</f>
        <v>0</v>
      </c>
    </row>
    <row r="92" spans="1:9">
      <c r="A92" s="179" t="s">
        <v>78</v>
      </c>
      <c r="B92" s="179"/>
      <c r="C92" s="179"/>
      <c r="D92" s="179"/>
      <c r="E92" s="27">
        <f>E90*E91</f>
        <v>0</v>
      </c>
      <c r="F92" s="27">
        <f t="shared" ref="F92:I92" si="17">F90*F91</f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</row>
    <row r="93" spans="1:9">
      <c r="A93" s="209" t="str">
        <f>$M$66&amp;" "&amp;A58</f>
        <v>PRODUCTO 13.</v>
      </c>
      <c r="B93" s="209"/>
      <c r="C93" s="209"/>
      <c r="D93" s="209"/>
      <c r="E93" s="206"/>
      <c r="F93" s="206"/>
      <c r="G93" s="206"/>
      <c r="H93" s="206"/>
      <c r="I93" s="206"/>
    </row>
    <row r="94" spans="1:9">
      <c r="A94" s="179" t="s">
        <v>76</v>
      </c>
      <c r="B94" s="179"/>
      <c r="C94" s="179"/>
      <c r="D94" s="179"/>
      <c r="E94" s="95">
        <f>E17</f>
        <v>0</v>
      </c>
      <c r="F94" s="95">
        <f>E94*(1+$K$9)</f>
        <v>0</v>
      </c>
      <c r="G94" s="95">
        <f>F94*(1+$K$9)</f>
        <v>0</v>
      </c>
      <c r="H94" s="95">
        <f>G94*(1+$K$9)</f>
        <v>0</v>
      </c>
      <c r="I94" s="95">
        <f>H94*(1+$K$9)</f>
        <v>0</v>
      </c>
    </row>
    <row r="95" spans="1:9">
      <c r="A95" s="179" t="s">
        <v>77</v>
      </c>
      <c r="B95" s="179"/>
      <c r="C95" s="179"/>
      <c r="D95" s="179"/>
      <c r="E95" s="26">
        <f>F45</f>
        <v>0</v>
      </c>
      <c r="F95" s="26">
        <f>D58</f>
        <v>0</v>
      </c>
      <c r="G95" s="26">
        <f>F58</f>
        <v>0</v>
      </c>
      <c r="H95" s="26">
        <f>H58</f>
        <v>0</v>
      </c>
      <c r="I95" s="26">
        <f>J58</f>
        <v>0</v>
      </c>
    </row>
    <row r="96" spans="1:9">
      <c r="A96" s="179" t="s">
        <v>78</v>
      </c>
      <c r="B96" s="179"/>
      <c r="C96" s="179"/>
      <c r="D96" s="179"/>
      <c r="E96" s="27">
        <f>E94*E95</f>
        <v>0</v>
      </c>
      <c r="F96" s="27">
        <f t="shared" ref="F96:I96" si="18">F94*F95</f>
        <v>0</v>
      </c>
      <c r="G96" s="27">
        <f t="shared" si="18"/>
        <v>0</v>
      </c>
      <c r="H96" s="27">
        <f t="shared" si="18"/>
        <v>0</v>
      </c>
      <c r="I96" s="27">
        <f t="shared" si="18"/>
        <v>0</v>
      </c>
    </row>
    <row r="97" spans="1:11">
      <c r="A97" s="209" t="str">
        <f>$M$66&amp;" "&amp;A59</f>
        <v>PRODUCTO 14.</v>
      </c>
      <c r="B97" s="209"/>
      <c r="C97" s="209"/>
      <c r="D97" s="209"/>
      <c r="E97" s="206"/>
      <c r="F97" s="206"/>
      <c r="G97" s="206"/>
      <c r="H97" s="206"/>
      <c r="I97" s="206"/>
    </row>
    <row r="98" spans="1:11">
      <c r="A98" s="179" t="s">
        <v>76</v>
      </c>
      <c r="B98" s="179"/>
      <c r="C98" s="179"/>
      <c r="D98" s="179"/>
      <c r="E98" s="95">
        <f>E18</f>
        <v>0</v>
      </c>
      <c r="F98" s="95">
        <f>E98*(1+$K$9)</f>
        <v>0</v>
      </c>
      <c r="G98" s="95">
        <f>F98*(1+$K$9)</f>
        <v>0</v>
      </c>
      <c r="H98" s="95">
        <f>G98*(1+$K$9)</f>
        <v>0</v>
      </c>
      <c r="I98" s="95">
        <f>H98*(1+$K$9)</f>
        <v>0</v>
      </c>
    </row>
    <row r="99" spans="1:11">
      <c r="A99" s="179" t="s">
        <v>77</v>
      </c>
      <c r="B99" s="179"/>
      <c r="C99" s="179"/>
      <c r="D99" s="179"/>
      <c r="E99" s="26">
        <f>F46</f>
        <v>0</v>
      </c>
      <c r="F99" s="26">
        <f>D59</f>
        <v>0</v>
      </c>
      <c r="G99" s="26">
        <f>F59</f>
        <v>0</v>
      </c>
      <c r="H99" s="26">
        <f>H59</f>
        <v>0</v>
      </c>
      <c r="I99" s="26">
        <f>J59</f>
        <v>0</v>
      </c>
    </row>
    <row r="100" spans="1:11">
      <c r="A100" s="179" t="s">
        <v>78</v>
      </c>
      <c r="B100" s="179"/>
      <c r="C100" s="179"/>
      <c r="D100" s="179"/>
      <c r="E100" s="27">
        <f>E98*E99</f>
        <v>0</v>
      </c>
      <c r="F100" s="27">
        <f t="shared" ref="F100:I100" si="19">F98*F99</f>
        <v>0</v>
      </c>
      <c r="G100" s="27">
        <f t="shared" si="19"/>
        <v>0</v>
      </c>
      <c r="H100" s="27">
        <f t="shared" si="19"/>
        <v>0</v>
      </c>
      <c r="I100" s="27">
        <f t="shared" si="19"/>
        <v>0</v>
      </c>
    </row>
    <row r="101" spans="1:11">
      <c r="A101" s="209" t="str">
        <f>$M$66&amp;" "&amp;A60</f>
        <v>PRODUCTO 15.</v>
      </c>
      <c r="B101" s="209"/>
      <c r="C101" s="209"/>
      <c r="D101" s="209"/>
      <c r="E101" s="206"/>
      <c r="F101" s="206"/>
      <c r="G101" s="206"/>
      <c r="H101" s="206"/>
      <c r="I101" s="206"/>
    </row>
    <row r="102" spans="1:11">
      <c r="A102" s="179" t="s">
        <v>76</v>
      </c>
      <c r="B102" s="179"/>
      <c r="C102" s="179"/>
      <c r="D102" s="179"/>
      <c r="E102" s="95">
        <f>E19</f>
        <v>0</v>
      </c>
      <c r="F102" s="95">
        <f>E102*(1+$K$9)</f>
        <v>0</v>
      </c>
      <c r="G102" s="95">
        <f>F102*(1+$K$9)</f>
        <v>0</v>
      </c>
      <c r="H102" s="95">
        <f>G102*(1+$K$9)</f>
        <v>0</v>
      </c>
      <c r="I102" s="95">
        <f>H102*(1+$K$9)</f>
        <v>0</v>
      </c>
    </row>
    <row r="103" spans="1:11">
      <c r="A103" s="179" t="s">
        <v>77</v>
      </c>
      <c r="B103" s="179"/>
      <c r="C103" s="179"/>
      <c r="D103" s="179"/>
      <c r="E103" s="26">
        <f>F47</f>
        <v>0</v>
      </c>
      <c r="F103" s="26">
        <f>D60</f>
        <v>0</v>
      </c>
      <c r="G103" s="26">
        <f>F60</f>
        <v>0</v>
      </c>
      <c r="H103" s="26">
        <f>H60</f>
        <v>0</v>
      </c>
      <c r="I103" s="26">
        <f>J60</f>
        <v>0</v>
      </c>
    </row>
    <row r="104" spans="1:11">
      <c r="A104" s="179" t="s">
        <v>78</v>
      </c>
      <c r="B104" s="179"/>
      <c r="C104" s="179"/>
      <c r="D104" s="179"/>
      <c r="E104" s="27">
        <f>E102*E103</f>
        <v>0</v>
      </c>
      <c r="F104" s="27">
        <f t="shared" ref="F104:I104" si="20">F102*F103</f>
        <v>0</v>
      </c>
      <c r="G104" s="27">
        <f t="shared" si="20"/>
        <v>0</v>
      </c>
      <c r="H104" s="27">
        <f t="shared" si="20"/>
        <v>0</v>
      </c>
      <c r="I104" s="27">
        <f t="shared" si="20"/>
        <v>0</v>
      </c>
    </row>
    <row r="105" spans="1:11">
      <c r="A105" s="206"/>
      <c r="B105" s="206"/>
      <c r="C105" s="206"/>
      <c r="D105" s="206"/>
      <c r="E105" s="206"/>
      <c r="F105" s="206"/>
      <c r="G105" s="206"/>
      <c r="H105" s="206"/>
      <c r="I105" s="206"/>
    </row>
    <row r="106" spans="1:11">
      <c r="A106" s="243" t="s">
        <v>394</v>
      </c>
      <c r="B106" s="244"/>
      <c r="C106" s="244"/>
      <c r="D106" s="245"/>
      <c r="E106" s="95">
        <f>E68+E72+E76+E80+E104+E84+E88+E92+E96+E100</f>
        <v>0</v>
      </c>
      <c r="F106" s="95">
        <f t="shared" ref="F106:H106" si="21">F68+F72+F76+F80+F104+F84+F88+F92+F96+F100</f>
        <v>0</v>
      </c>
      <c r="G106" s="95">
        <f t="shared" si="21"/>
        <v>0</v>
      </c>
      <c r="H106" s="95">
        <f t="shared" si="21"/>
        <v>0</v>
      </c>
      <c r="I106" s="95">
        <f>I68+I72+I76+I80+I104+I84+I88+I92+I96+I100</f>
        <v>0</v>
      </c>
    </row>
    <row r="107" spans="1:11">
      <c r="A107" s="166" t="s">
        <v>395</v>
      </c>
      <c r="B107" s="167"/>
      <c r="C107" s="167"/>
      <c r="D107" s="168"/>
      <c r="E107" s="27">
        <f>SUM(E106:E106)</f>
        <v>0</v>
      </c>
      <c r="F107" s="27">
        <f>SUM(F106:F106)</f>
        <v>0</v>
      </c>
      <c r="G107" s="27">
        <f>SUM(G106:G106)</f>
        <v>0</v>
      </c>
      <c r="H107" s="27">
        <f>SUM(H106:H106)</f>
        <v>0</v>
      </c>
      <c r="I107" s="27">
        <f>SUM(I106:I106)</f>
        <v>0</v>
      </c>
    </row>
    <row r="109" spans="1:11">
      <c r="A109" s="156" t="s">
        <v>81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1" spans="1:11">
      <c r="A111" s="172" t="s">
        <v>283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3" spans="1:9">
      <c r="A113" s="184" t="s">
        <v>82</v>
      </c>
      <c r="B113" s="184"/>
      <c r="C113" s="184"/>
      <c r="D113" s="205" t="str">
        <f>A65</f>
        <v>PRODUCTO 6.</v>
      </c>
      <c r="E113" s="205"/>
      <c r="F113" s="205"/>
      <c r="G113" s="205"/>
      <c r="H113" s="205"/>
      <c r="I113" s="205"/>
    </row>
    <row r="114" spans="1:9" ht="30">
      <c r="A114" s="184"/>
      <c r="B114" s="184"/>
      <c r="C114" s="184"/>
      <c r="D114" s="16" t="s">
        <v>83</v>
      </c>
      <c r="E114" s="16" t="s">
        <v>84</v>
      </c>
      <c r="F114" s="16" t="s">
        <v>88</v>
      </c>
      <c r="G114" s="158" t="s">
        <v>85</v>
      </c>
      <c r="H114" s="162"/>
      <c r="I114" s="159"/>
    </row>
    <row r="115" spans="1:9" ht="20.100000000000001" customHeight="1">
      <c r="A115" s="176"/>
      <c r="B115" s="176"/>
      <c r="C115" s="176"/>
      <c r="D115" s="65"/>
      <c r="E115" s="66"/>
      <c r="F115" s="67"/>
      <c r="G115" s="176"/>
      <c r="H115" s="176"/>
      <c r="I115" s="176"/>
    </row>
    <row r="116" spans="1:9" ht="20.100000000000001" customHeight="1">
      <c r="A116" s="176"/>
      <c r="B116" s="176"/>
      <c r="C116" s="176"/>
      <c r="D116" s="65"/>
      <c r="E116" s="66"/>
      <c r="F116" s="67"/>
      <c r="G116" s="176"/>
      <c r="H116" s="176"/>
      <c r="I116" s="176"/>
    </row>
    <row r="117" spans="1:9" ht="20.100000000000001" customHeight="1">
      <c r="A117" s="176"/>
      <c r="B117" s="176"/>
      <c r="C117" s="176"/>
      <c r="D117" s="65"/>
      <c r="E117" s="66"/>
      <c r="F117" s="67"/>
      <c r="G117" s="176"/>
      <c r="H117" s="176"/>
      <c r="I117" s="176"/>
    </row>
    <row r="118" spans="1:9" ht="20.100000000000001" customHeight="1">
      <c r="A118" s="176"/>
      <c r="B118" s="176"/>
      <c r="C118" s="176"/>
      <c r="D118" s="65"/>
      <c r="E118" s="66"/>
      <c r="F118" s="67"/>
      <c r="G118" s="176"/>
      <c r="H118" s="176"/>
      <c r="I118" s="176"/>
    </row>
    <row r="119" spans="1:9" ht="20.100000000000001" customHeight="1">
      <c r="A119" s="176"/>
      <c r="B119" s="176"/>
      <c r="C119" s="176"/>
      <c r="D119" s="65"/>
      <c r="E119" s="66"/>
      <c r="F119" s="67"/>
      <c r="G119" s="176"/>
      <c r="H119" s="176"/>
      <c r="I119" s="176"/>
    </row>
    <row r="120" spans="1:9" ht="15" customHeight="1">
      <c r="A120" s="184" t="s">
        <v>82</v>
      </c>
      <c r="B120" s="184"/>
      <c r="C120" s="184"/>
      <c r="D120" s="205" t="str">
        <f>A69</f>
        <v>PRODUCTO 7.</v>
      </c>
      <c r="E120" s="205"/>
      <c r="F120" s="205"/>
      <c r="G120" s="205"/>
      <c r="H120" s="205"/>
      <c r="I120" s="205"/>
    </row>
    <row r="121" spans="1:9" ht="30" customHeight="1">
      <c r="A121" s="184"/>
      <c r="B121" s="184"/>
      <c r="C121" s="184"/>
      <c r="D121" s="16" t="s">
        <v>83</v>
      </c>
      <c r="E121" s="16" t="s">
        <v>84</v>
      </c>
      <c r="F121" s="16" t="s">
        <v>88</v>
      </c>
      <c r="G121" s="158" t="s">
        <v>85</v>
      </c>
      <c r="H121" s="162"/>
      <c r="I121" s="159"/>
    </row>
    <row r="122" spans="1:9">
      <c r="A122" s="176"/>
      <c r="B122" s="176"/>
      <c r="C122" s="176"/>
      <c r="D122" s="65"/>
      <c r="E122" s="66"/>
      <c r="F122" s="67"/>
      <c r="G122" s="176"/>
      <c r="H122" s="176"/>
      <c r="I122" s="176"/>
    </row>
    <row r="123" spans="1:9">
      <c r="A123" s="176"/>
      <c r="B123" s="176"/>
      <c r="C123" s="176"/>
      <c r="D123" s="65"/>
      <c r="E123" s="66"/>
      <c r="F123" s="67"/>
      <c r="G123" s="176"/>
      <c r="H123" s="176"/>
      <c r="I123" s="176"/>
    </row>
    <row r="124" spans="1:9">
      <c r="A124" s="176"/>
      <c r="B124" s="176"/>
      <c r="C124" s="176"/>
      <c r="D124" s="65"/>
      <c r="E124" s="66"/>
      <c r="F124" s="67"/>
      <c r="G124" s="176"/>
      <c r="H124" s="176"/>
      <c r="I124" s="176"/>
    </row>
    <row r="125" spans="1:9">
      <c r="A125" s="176"/>
      <c r="B125" s="176"/>
      <c r="C125" s="176"/>
      <c r="D125" s="65"/>
      <c r="E125" s="66"/>
      <c r="F125" s="67"/>
      <c r="G125" s="176"/>
      <c r="H125" s="176"/>
      <c r="I125" s="176"/>
    </row>
    <row r="126" spans="1:9">
      <c r="A126" s="176"/>
      <c r="B126" s="176"/>
      <c r="C126" s="176"/>
      <c r="D126" s="65"/>
      <c r="E126" s="66"/>
      <c r="F126" s="67"/>
      <c r="G126" s="176"/>
      <c r="H126" s="176"/>
      <c r="I126" s="176"/>
    </row>
    <row r="127" spans="1:9" ht="15" customHeight="1">
      <c r="A127" s="184" t="s">
        <v>82</v>
      </c>
      <c r="B127" s="184"/>
      <c r="C127" s="184"/>
      <c r="D127" s="205" t="str">
        <f>A73</f>
        <v>PRODUCTO 8.</v>
      </c>
      <c r="E127" s="205"/>
      <c r="F127" s="205"/>
      <c r="G127" s="205"/>
      <c r="H127" s="205"/>
      <c r="I127" s="205"/>
    </row>
    <row r="128" spans="1:9" ht="30" customHeight="1">
      <c r="A128" s="184"/>
      <c r="B128" s="184"/>
      <c r="C128" s="184"/>
      <c r="D128" s="16" t="s">
        <v>83</v>
      </c>
      <c r="E128" s="16" t="s">
        <v>84</v>
      </c>
      <c r="F128" s="16" t="s">
        <v>88</v>
      </c>
      <c r="G128" s="158" t="s">
        <v>85</v>
      </c>
      <c r="H128" s="162"/>
      <c r="I128" s="159"/>
    </row>
    <row r="129" spans="1:9">
      <c r="A129" s="176"/>
      <c r="B129" s="176"/>
      <c r="C129" s="176"/>
      <c r="D129" s="65"/>
      <c r="E129" s="66"/>
      <c r="F129" s="67"/>
      <c r="G129" s="176"/>
      <c r="H129" s="176"/>
      <c r="I129" s="176"/>
    </row>
    <row r="130" spans="1:9">
      <c r="A130" s="176"/>
      <c r="B130" s="176"/>
      <c r="C130" s="176"/>
      <c r="D130" s="65"/>
      <c r="E130" s="66"/>
      <c r="F130" s="67"/>
      <c r="G130" s="176"/>
      <c r="H130" s="176"/>
      <c r="I130" s="176"/>
    </row>
    <row r="131" spans="1:9">
      <c r="A131" s="176"/>
      <c r="B131" s="176"/>
      <c r="C131" s="176"/>
      <c r="D131" s="65"/>
      <c r="E131" s="66"/>
      <c r="F131" s="67"/>
      <c r="G131" s="176"/>
      <c r="H131" s="176"/>
      <c r="I131" s="176"/>
    </row>
    <row r="132" spans="1:9">
      <c r="A132" s="176"/>
      <c r="B132" s="176"/>
      <c r="C132" s="176"/>
      <c r="D132" s="65"/>
      <c r="E132" s="66"/>
      <c r="F132" s="67"/>
      <c r="G132" s="176"/>
      <c r="H132" s="176"/>
      <c r="I132" s="176"/>
    </row>
    <row r="133" spans="1:9">
      <c r="A133" s="176"/>
      <c r="B133" s="176"/>
      <c r="C133" s="176"/>
      <c r="D133" s="65"/>
      <c r="E133" s="66"/>
      <c r="F133" s="67"/>
      <c r="G133" s="176"/>
      <c r="H133" s="176"/>
      <c r="I133" s="176"/>
    </row>
    <row r="134" spans="1:9" ht="15" customHeight="1">
      <c r="A134" s="184" t="s">
        <v>82</v>
      </c>
      <c r="B134" s="184"/>
      <c r="C134" s="184"/>
      <c r="D134" s="205" t="str">
        <f>A77</f>
        <v>PRODUCTO 9.</v>
      </c>
      <c r="E134" s="205"/>
      <c r="F134" s="205"/>
      <c r="G134" s="205"/>
      <c r="H134" s="205"/>
      <c r="I134" s="205"/>
    </row>
    <row r="135" spans="1:9" ht="30" customHeight="1">
      <c r="A135" s="184"/>
      <c r="B135" s="184"/>
      <c r="C135" s="184"/>
      <c r="D135" s="16" t="s">
        <v>83</v>
      </c>
      <c r="E135" s="16" t="s">
        <v>84</v>
      </c>
      <c r="F135" s="16" t="s">
        <v>88</v>
      </c>
      <c r="G135" s="158" t="s">
        <v>85</v>
      </c>
      <c r="H135" s="162"/>
      <c r="I135" s="159"/>
    </row>
    <row r="136" spans="1:9">
      <c r="A136" s="176"/>
      <c r="B136" s="176"/>
      <c r="C136" s="176"/>
      <c r="D136" s="65"/>
      <c r="E136" s="66"/>
      <c r="F136" s="67"/>
      <c r="G136" s="176"/>
      <c r="H136" s="176"/>
      <c r="I136" s="176"/>
    </row>
    <row r="137" spans="1:9">
      <c r="A137" s="176"/>
      <c r="B137" s="176"/>
      <c r="C137" s="176"/>
      <c r="D137" s="65"/>
      <c r="E137" s="66"/>
      <c r="F137" s="67"/>
      <c r="G137" s="176"/>
      <c r="H137" s="176"/>
      <c r="I137" s="176"/>
    </row>
    <row r="138" spans="1:9">
      <c r="A138" s="176"/>
      <c r="B138" s="176"/>
      <c r="C138" s="176"/>
      <c r="D138" s="65"/>
      <c r="E138" s="66"/>
      <c r="F138" s="67"/>
      <c r="G138" s="176"/>
      <c r="H138" s="176"/>
      <c r="I138" s="176"/>
    </row>
    <row r="139" spans="1:9">
      <c r="A139" s="176"/>
      <c r="B139" s="176"/>
      <c r="C139" s="176"/>
      <c r="D139" s="65"/>
      <c r="E139" s="66"/>
      <c r="F139" s="67"/>
      <c r="G139" s="176"/>
      <c r="H139" s="176"/>
      <c r="I139" s="176"/>
    </row>
    <row r="140" spans="1:9">
      <c r="A140" s="176"/>
      <c r="B140" s="176"/>
      <c r="C140" s="176"/>
      <c r="D140" s="65"/>
      <c r="E140" s="66"/>
      <c r="F140" s="67"/>
      <c r="G140" s="176"/>
      <c r="H140" s="176"/>
      <c r="I140" s="176"/>
    </row>
    <row r="141" spans="1:9">
      <c r="A141" s="184" t="s">
        <v>82</v>
      </c>
      <c r="B141" s="184"/>
      <c r="C141" s="184"/>
      <c r="D141" s="205" t="str">
        <f>A81</f>
        <v>PRODUCTO 10.</v>
      </c>
      <c r="E141" s="205"/>
      <c r="F141" s="205"/>
      <c r="G141" s="205"/>
      <c r="H141" s="205"/>
      <c r="I141" s="205"/>
    </row>
    <row r="142" spans="1:9" ht="30">
      <c r="A142" s="184"/>
      <c r="B142" s="184"/>
      <c r="C142" s="184"/>
      <c r="D142" s="114" t="s">
        <v>83</v>
      </c>
      <c r="E142" s="114" t="s">
        <v>84</v>
      </c>
      <c r="F142" s="114" t="s">
        <v>88</v>
      </c>
      <c r="G142" s="158" t="s">
        <v>85</v>
      </c>
      <c r="H142" s="162"/>
      <c r="I142" s="159"/>
    </row>
    <row r="143" spans="1:9">
      <c r="A143" s="176"/>
      <c r="B143" s="176"/>
      <c r="C143" s="176"/>
      <c r="D143" s="65"/>
      <c r="E143" s="66"/>
      <c r="F143" s="67"/>
      <c r="G143" s="176"/>
      <c r="H143" s="176"/>
      <c r="I143" s="176"/>
    </row>
    <row r="144" spans="1:9">
      <c r="A144" s="176"/>
      <c r="B144" s="176"/>
      <c r="C144" s="176"/>
      <c r="D144" s="65"/>
      <c r="E144" s="66"/>
      <c r="F144" s="67"/>
      <c r="G144" s="176"/>
      <c r="H144" s="176"/>
      <c r="I144" s="176"/>
    </row>
    <row r="145" spans="1:9">
      <c r="A145" s="176"/>
      <c r="B145" s="176"/>
      <c r="C145" s="176"/>
      <c r="D145" s="65"/>
      <c r="E145" s="66"/>
      <c r="F145" s="67"/>
      <c r="G145" s="176"/>
      <c r="H145" s="176"/>
      <c r="I145" s="176"/>
    </row>
    <row r="146" spans="1:9">
      <c r="A146" s="176"/>
      <c r="B146" s="176"/>
      <c r="C146" s="176"/>
      <c r="D146" s="65"/>
      <c r="E146" s="66"/>
      <c r="F146" s="67"/>
      <c r="G146" s="176"/>
      <c r="H146" s="176"/>
      <c r="I146" s="176"/>
    </row>
    <row r="147" spans="1:9">
      <c r="A147" s="176"/>
      <c r="B147" s="176"/>
      <c r="C147" s="176"/>
      <c r="D147" s="65"/>
      <c r="E147" s="66"/>
      <c r="F147" s="67"/>
      <c r="G147" s="176"/>
      <c r="H147" s="176"/>
      <c r="I147" s="176"/>
    </row>
    <row r="148" spans="1:9">
      <c r="A148" s="184" t="s">
        <v>82</v>
      </c>
      <c r="B148" s="184"/>
      <c r="C148" s="184"/>
      <c r="D148" s="205" t="str">
        <f>A85</f>
        <v>PRODUCTO 11.</v>
      </c>
      <c r="E148" s="205"/>
      <c r="F148" s="205"/>
      <c r="G148" s="205"/>
      <c r="H148" s="205"/>
      <c r="I148" s="205"/>
    </row>
    <row r="149" spans="1:9" ht="30">
      <c r="A149" s="184"/>
      <c r="B149" s="184"/>
      <c r="C149" s="184"/>
      <c r="D149" s="114" t="s">
        <v>83</v>
      </c>
      <c r="E149" s="114" t="s">
        <v>84</v>
      </c>
      <c r="F149" s="114" t="s">
        <v>88</v>
      </c>
      <c r="G149" s="158" t="s">
        <v>85</v>
      </c>
      <c r="H149" s="162"/>
      <c r="I149" s="159"/>
    </row>
    <row r="150" spans="1:9">
      <c r="A150" s="176"/>
      <c r="B150" s="176"/>
      <c r="C150" s="176"/>
      <c r="D150" s="65"/>
      <c r="E150" s="66"/>
      <c r="F150" s="67"/>
      <c r="G150" s="176"/>
      <c r="H150" s="176"/>
      <c r="I150" s="176"/>
    </row>
    <row r="151" spans="1:9">
      <c r="A151" s="176"/>
      <c r="B151" s="176"/>
      <c r="C151" s="176"/>
      <c r="D151" s="65"/>
      <c r="E151" s="66"/>
      <c r="F151" s="67"/>
      <c r="G151" s="176"/>
      <c r="H151" s="176"/>
      <c r="I151" s="176"/>
    </row>
    <row r="152" spans="1:9">
      <c r="A152" s="176"/>
      <c r="B152" s="176"/>
      <c r="C152" s="176"/>
      <c r="D152" s="65"/>
      <c r="E152" s="66"/>
      <c r="F152" s="67"/>
      <c r="G152" s="176"/>
      <c r="H152" s="176"/>
      <c r="I152" s="176"/>
    </row>
    <row r="153" spans="1:9">
      <c r="A153" s="176"/>
      <c r="B153" s="176"/>
      <c r="C153" s="176"/>
      <c r="D153" s="65"/>
      <c r="E153" s="66"/>
      <c r="F153" s="67"/>
      <c r="G153" s="176"/>
      <c r="H153" s="176"/>
      <c r="I153" s="176"/>
    </row>
    <row r="154" spans="1:9">
      <c r="A154" s="176"/>
      <c r="B154" s="176"/>
      <c r="C154" s="176"/>
      <c r="D154" s="65"/>
      <c r="E154" s="66"/>
      <c r="F154" s="67"/>
      <c r="G154" s="176"/>
      <c r="H154" s="176"/>
      <c r="I154" s="176"/>
    </row>
    <row r="155" spans="1:9">
      <c r="A155" s="184" t="s">
        <v>82</v>
      </c>
      <c r="B155" s="184"/>
      <c r="C155" s="184"/>
      <c r="D155" s="205" t="str">
        <f>A89</f>
        <v>PRODUCTO 12.</v>
      </c>
      <c r="E155" s="205"/>
      <c r="F155" s="205"/>
      <c r="G155" s="205"/>
      <c r="H155" s="205"/>
      <c r="I155" s="205"/>
    </row>
    <row r="156" spans="1:9" ht="30">
      <c r="A156" s="184"/>
      <c r="B156" s="184"/>
      <c r="C156" s="184"/>
      <c r="D156" s="114" t="s">
        <v>83</v>
      </c>
      <c r="E156" s="114" t="s">
        <v>84</v>
      </c>
      <c r="F156" s="114" t="s">
        <v>88</v>
      </c>
      <c r="G156" s="158" t="s">
        <v>85</v>
      </c>
      <c r="H156" s="162"/>
      <c r="I156" s="159"/>
    </row>
    <row r="157" spans="1:9">
      <c r="A157" s="176"/>
      <c r="B157" s="176"/>
      <c r="C157" s="176"/>
      <c r="D157" s="65"/>
      <c r="E157" s="66"/>
      <c r="F157" s="67"/>
      <c r="G157" s="176"/>
      <c r="H157" s="176"/>
      <c r="I157" s="176"/>
    </row>
    <row r="158" spans="1:9">
      <c r="A158" s="176"/>
      <c r="B158" s="176"/>
      <c r="C158" s="176"/>
      <c r="D158" s="65"/>
      <c r="E158" s="66"/>
      <c r="F158" s="67"/>
      <c r="G158" s="176"/>
      <c r="H158" s="176"/>
      <c r="I158" s="176"/>
    </row>
    <row r="159" spans="1:9">
      <c r="A159" s="176"/>
      <c r="B159" s="176"/>
      <c r="C159" s="176"/>
      <c r="D159" s="65"/>
      <c r="E159" s="66"/>
      <c r="F159" s="67"/>
      <c r="G159" s="176"/>
      <c r="H159" s="176"/>
      <c r="I159" s="176"/>
    </row>
    <row r="160" spans="1:9">
      <c r="A160" s="176"/>
      <c r="B160" s="176"/>
      <c r="C160" s="176"/>
      <c r="D160" s="65"/>
      <c r="E160" s="66"/>
      <c r="F160" s="67"/>
      <c r="G160" s="176"/>
      <c r="H160" s="176"/>
      <c r="I160" s="176"/>
    </row>
    <row r="161" spans="1:9">
      <c r="A161" s="176"/>
      <c r="B161" s="176"/>
      <c r="C161" s="176"/>
      <c r="D161" s="65"/>
      <c r="E161" s="66"/>
      <c r="F161" s="67"/>
      <c r="G161" s="176"/>
      <c r="H161" s="176"/>
      <c r="I161" s="176"/>
    </row>
    <row r="162" spans="1:9">
      <c r="A162" s="184" t="s">
        <v>82</v>
      </c>
      <c r="B162" s="184"/>
      <c r="C162" s="184"/>
      <c r="D162" s="205" t="str">
        <f>A93</f>
        <v>PRODUCTO 13.</v>
      </c>
      <c r="E162" s="205"/>
      <c r="F162" s="205"/>
      <c r="G162" s="205"/>
      <c r="H162" s="205"/>
      <c r="I162" s="205"/>
    </row>
    <row r="163" spans="1:9" ht="30">
      <c r="A163" s="184"/>
      <c r="B163" s="184"/>
      <c r="C163" s="184"/>
      <c r="D163" s="114" t="s">
        <v>83</v>
      </c>
      <c r="E163" s="114" t="s">
        <v>84</v>
      </c>
      <c r="F163" s="114" t="s">
        <v>88</v>
      </c>
      <c r="G163" s="158" t="s">
        <v>85</v>
      </c>
      <c r="H163" s="162"/>
      <c r="I163" s="159"/>
    </row>
    <row r="164" spans="1:9">
      <c r="A164" s="176"/>
      <c r="B164" s="176"/>
      <c r="C164" s="176"/>
      <c r="D164" s="65"/>
      <c r="E164" s="66"/>
      <c r="F164" s="67"/>
      <c r="G164" s="176"/>
      <c r="H164" s="176"/>
      <c r="I164" s="176"/>
    </row>
    <row r="165" spans="1:9">
      <c r="A165" s="176"/>
      <c r="B165" s="176"/>
      <c r="C165" s="176"/>
      <c r="D165" s="65"/>
      <c r="E165" s="66"/>
      <c r="F165" s="67"/>
      <c r="G165" s="176"/>
      <c r="H165" s="176"/>
      <c r="I165" s="176"/>
    </row>
    <row r="166" spans="1:9">
      <c r="A166" s="176"/>
      <c r="B166" s="176"/>
      <c r="C166" s="176"/>
      <c r="D166" s="65"/>
      <c r="E166" s="66"/>
      <c r="F166" s="67"/>
      <c r="G166" s="176"/>
      <c r="H166" s="176"/>
      <c r="I166" s="176"/>
    </row>
    <row r="167" spans="1:9">
      <c r="A167" s="176"/>
      <c r="B167" s="176"/>
      <c r="C167" s="176"/>
      <c r="D167" s="65"/>
      <c r="E167" s="66"/>
      <c r="F167" s="67"/>
      <c r="G167" s="176"/>
      <c r="H167" s="176"/>
      <c r="I167" s="176"/>
    </row>
    <row r="168" spans="1:9">
      <c r="A168" s="176"/>
      <c r="B168" s="176"/>
      <c r="C168" s="176"/>
      <c r="D168" s="65"/>
      <c r="E168" s="66"/>
      <c r="F168" s="67"/>
      <c r="G168" s="176"/>
      <c r="H168" s="176"/>
      <c r="I168" s="176"/>
    </row>
    <row r="169" spans="1:9">
      <c r="A169" s="184" t="s">
        <v>82</v>
      </c>
      <c r="B169" s="184"/>
      <c r="C169" s="184"/>
      <c r="D169" s="205" t="str">
        <f>A97</f>
        <v>PRODUCTO 14.</v>
      </c>
      <c r="E169" s="205"/>
      <c r="F169" s="205"/>
      <c r="G169" s="205"/>
      <c r="H169" s="205"/>
      <c r="I169" s="205"/>
    </row>
    <row r="170" spans="1:9" ht="30">
      <c r="A170" s="184"/>
      <c r="B170" s="184"/>
      <c r="C170" s="184"/>
      <c r="D170" s="114" t="s">
        <v>83</v>
      </c>
      <c r="E170" s="114" t="s">
        <v>84</v>
      </c>
      <c r="F170" s="114" t="s">
        <v>88</v>
      </c>
      <c r="G170" s="158" t="s">
        <v>85</v>
      </c>
      <c r="H170" s="162"/>
      <c r="I170" s="159"/>
    </row>
    <row r="171" spans="1:9">
      <c r="A171" s="176"/>
      <c r="B171" s="176"/>
      <c r="C171" s="176"/>
      <c r="D171" s="65"/>
      <c r="E171" s="66"/>
      <c r="F171" s="67"/>
      <c r="G171" s="176"/>
      <c r="H171" s="176"/>
      <c r="I171" s="176"/>
    </row>
    <row r="172" spans="1:9">
      <c r="A172" s="176"/>
      <c r="B172" s="176"/>
      <c r="C172" s="176"/>
      <c r="D172" s="65"/>
      <c r="E172" s="66"/>
      <c r="F172" s="67"/>
      <c r="G172" s="176"/>
      <c r="H172" s="176"/>
      <c r="I172" s="176"/>
    </row>
    <row r="173" spans="1:9">
      <c r="A173" s="176"/>
      <c r="B173" s="176"/>
      <c r="C173" s="176"/>
      <c r="D173" s="65"/>
      <c r="E173" s="66"/>
      <c r="F173" s="67"/>
      <c r="G173" s="176"/>
      <c r="H173" s="176"/>
      <c r="I173" s="176"/>
    </row>
    <row r="174" spans="1:9">
      <c r="A174" s="176"/>
      <c r="B174" s="176"/>
      <c r="C174" s="176"/>
      <c r="D174" s="65"/>
      <c r="E174" s="66"/>
      <c r="F174" s="67"/>
      <c r="G174" s="176"/>
      <c r="H174" s="176"/>
      <c r="I174" s="176"/>
    </row>
    <row r="175" spans="1:9">
      <c r="A175" s="176"/>
      <c r="B175" s="176"/>
      <c r="C175" s="176"/>
      <c r="D175" s="65"/>
      <c r="E175" s="66"/>
      <c r="F175" s="67"/>
      <c r="G175" s="176"/>
      <c r="H175" s="176"/>
      <c r="I175" s="176"/>
    </row>
    <row r="176" spans="1:9" ht="15" customHeight="1">
      <c r="A176" s="184" t="s">
        <v>82</v>
      </c>
      <c r="B176" s="184"/>
      <c r="C176" s="184"/>
      <c r="D176" s="205" t="str">
        <f>A101</f>
        <v>PRODUCTO 15.</v>
      </c>
      <c r="E176" s="205"/>
      <c r="F176" s="205"/>
      <c r="G176" s="205"/>
      <c r="H176" s="205"/>
      <c r="I176" s="205"/>
    </row>
    <row r="177" spans="1:13" ht="30" customHeight="1">
      <c r="A177" s="184"/>
      <c r="B177" s="184"/>
      <c r="C177" s="184"/>
      <c r="D177" s="16" t="s">
        <v>83</v>
      </c>
      <c r="E177" s="16" t="s">
        <v>84</v>
      </c>
      <c r="F177" s="16" t="s">
        <v>88</v>
      </c>
      <c r="G177" s="158" t="s">
        <v>85</v>
      </c>
      <c r="H177" s="162"/>
      <c r="I177" s="159"/>
    </row>
    <row r="178" spans="1:13">
      <c r="A178" s="176"/>
      <c r="B178" s="176"/>
      <c r="C178" s="176"/>
      <c r="D178" s="65"/>
      <c r="E178" s="66"/>
      <c r="F178" s="67"/>
      <c r="G178" s="176"/>
      <c r="H178" s="176"/>
      <c r="I178" s="176"/>
    </row>
    <row r="179" spans="1:13">
      <c r="A179" s="176"/>
      <c r="B179" s="176"/>
      <c r="C179" s="176"/>
      <c r="D179" s="65"/>
      <c r="E179" s="66"/>
      <c r="F179" s="67"/>
      <c r="G179" s="176"/>
      <c r="H179" s="176"/>
      <c r="I179" s="176"/>
    </row>
    <row r="180" spans="1:13">
      <c r="A180" s="176"/>
      <c r="B180" s="176"/>
      <c r="C180" s="176"/>
      <c r="D180" s="65"/>
      <c r="E180" s="66"/>
      <c r="F180" s="67"/>
      <c r="G180" s="176"/>
      <c r="H180" s="176"/>
      <c r="I180" s="176"/>
    </row>
    <row r="181" spans="1:13">
      <c r="A181" s="176"/>
      <c r="B181" s="176"/>
      <c r="C181" s="176"/>
      <c r="D181" s="65"/>
      <c r="E181" s="66"/>
      <c r="F181" s="67"/>
      <c r="G181" s="176"/>
      <c r="H181" s="176"/>
      <c r="I181" s="176"/>
    </row>
    <row r="182" spans="1:13">
      <c r="A182" s="176"/>
      <c r="B182" s="176"/>
      <c r="C182" s="176"/>
      <c r="D182" s="65"/>
      <c r="E182" s="66"/>
      <c r="F182" s="67"/>
      <c r="G182" s="176"/>
      <c r="H182" s="176"/>
      <c r="I182" s="176"/>
    </row>
    <row r="184" spans="1:13">
      <c r="A184" s="172" t="s">
        <v>284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</row>
    <row r="186" spans="1:13">
      <c r="A186" s="179" t="s">
        <v>86</v>
      </c>
      <c r="B186" s="179"/>
      <c r="C186" s="179"/>
      <c r="D186" s="179"/>
      <c r="E186" s="179"/>
      <c r="F186" s="179"/>
      <c r="G186" s="146">
        <f>Ficha!G209</f>
        <v>0</v>
      </c>
    </row>
    <row r="187" spans="1:13">
      <c r="A187" s="179" t="s">
        <v>87</v>
      </c>
      <c r="B187" s="179"/>
      <c r="C187" s="179"/>
      <c r="D187" s="179"/>
      <c r="E187" s="179"/>
      <c r="F187" s="179"/>
      <c r="G187" s="146">
        <f>Ficha!G210</f>
        <v>0</v>
      </c>
    </row>
    <row r="189" spans="1:13" s="20" customFormat="1" ht="30">
      <c r="A189" s="184" t="str">
        <f>D113</f>
        <v>PRODUCTO 6.</v>
      </c>
      <c r="B189" s="184"/>
      <c r="C189" s="184"/>
      <c r="D189" s="16" t="s">
        <v>285</v>
      </c>
      <c r="E189" s="16" t="s">
        <v>90</v>
      </c>
      <c r="F189" s="184" t="s">
        <v>89</v>
      </c>
      <c r="G189" s="184"/>
      <c r="H189" s="16" t="s">
        <v>56</v>
      </c>
      <c r="I189" s="16" t="s">
        <v>57</v>
      </c>
      <c r="J189" s="16" t="s">
        <v>58</v>
      </c>
      <c r="K189" s="16" t="s">
        <v>60</v>
      </c>
    </row>
    <row r="190" spans="1:13">
      <c r="A190" s="203">
        <f>A115</f>
        <v>0</v>
      </c>
      <c r="B190" s="203"/>
      <c r="C190" s="203"/>
      <c r="D190" s="36">
        <f>D115*$D$10*(1+$G$187)/(1-$G$186)</f>
        <v>0</v>
      </c>
      <c r="E190" s="36">
        <f>D190*12</f>
        <v>0</v>
      </c>
      <c r="F190" s="241">
        <f>E190*F115</f>
        <v>0</v>
      </c>
      <c r="G190" s="241"/>
      <c r="H190" s="37">
        <f>E190*(1+$K$9)*(1+$C$49)*$F$115</f>
        <v>0</v>
      </c>
      <c r="I190" s="37">
        <f>E190*(1+$K$9)*(1+$K$9)*(1+$C$49)*(1+$C$49)*$F$115</f>
        <v>0</v>
      </c>
      <c r="J190" s="37">
        <f>E190*(1+$K$9)*(1+$K$9)*(1+$K$9)*(1+$C$49)*(1+$C$49)*(1+$C$49)*$F$115</f>
        <v>0</v>
      </c>
      <c r="K190" s="37">
        <f>E190*(1+$K$9)*(1+$K$9)*(1+$K$9)*(1+$K$9)*(1+$C$49)*(1+$C$49)*(1+$C$49)*(1+$C$49)*$F$115</f>
        <v>0</v>
      </c>
      <c r="M190" t="s">
        <v>296</v>
      </c>
    </row>
    <row r="191" spans="1:13">
      <c r="A191" s="203">
        <f>A116</f>
        <v>0</v>
      </c>
      <c r="B191" s="203"/>
      <c r="C191" s="203"/>
      <c r="D191" s="36">
        <f>D116*$D$10*(1+$G$187)/(1-$G$186)</f>
        <v>0</v>
      </c>
      <c r="E191" s="36">
        <f t="shared" ref="E191:E194" si="22">D191*12</f>
        <v>0</v>
      </c>
      <c r="F191" s="241">
        <f>E191*F116</f>
        <v>0</v>
      </c>
      <c r="G191" s="241"/>
      <c r="H191" s="37">
        <f>E191*(1+$K$9)*(1+$C$49)*$F$116</f>
        <v>0</v>
      </c>
      <c r="I191" s="37">
        <f>E191*(1+$K$9)*(1+$K$9)*(1+$C$49)*(1+$C$49)*$F$116</f>
        <v>0</v>
      </c>
      <c r="J191" s="37">
        <f>E191*(1+$K$9)*(1+$K$9)*(1+$K$9)*(1+$C$49)*(1+$C$49)*(1+$C$49)*$F$116</f>
        <v>0</v>
      </c>
      <c r="K191" s="37">
        <f>E191*(1+$K$9)*(1+$K$9)*(1+$K$9)*(1+$K$9)*(1+$C$49)*(1+$C$49)*(1+$C$49)*(1+$C$49)*$F$116</f>
        <v>0</v>
      </c>
    </row>
    <row r="192" spans="1:13">
      <c r="A192" s="203">
        <f>A117</f>
        <v>0</v>
      </c>
      <c r="B192" s="203"/>
      <c r="C192" s="203"/>
      <c r="D192" s="36">
        <f>D117*$D$10*(1+$G$187)/(1-$G$186)</f>
        <v>0</v>
      </c>
      <c r="E192" s="36">
        <f t="shared" si="22"/>
        <v>0</v>
      </c>
      <c r="F192" s="241">
        <f>E192*F117</f>
        <v>0</v>
      </c>
      <c r="G192" s="241"/>
      <c r="H192" s="37">
        <f>E192*(1+$K$9)*(1+$C$49)*$F$117</f>
        <v>0</v>
      </c>
      <c r="I192" s="37">
        <f>E192*(1+$K$9)*(1+$K$9)*(1+$C$49)*(1+$C$49)*$F$117</f>
        <v>0</v>
      </c>
      <c r="J192" s="37">
        <f>E192*(1+$K$9)*(1+$K$9)*(1+$K$9)*(1+$C$49)*(1+$C$49)*(1+$C$49)*$F$117</f>
        <v>0</v>
      </c>
      <c r="K192" s="37">
        <f>E192*(1+$K$9)*(1+$K$9)*(1+$K$9)*(1+$K$9)*(1+$C$49)*(1+$C$49)*(1+$C$49)*(1+$C$49)*$F$117</f>
        <v>0</v>
      </c>
    </row>
    <row r="193" spans="1:11">
      <c r="A193" s="203">
        <f>A118</f>
        <v>0</v>
      </c>
      <c r="B193" s="203"/>
      <c r="C193" s="203"/>
      <c r="D193" s="36">
        <f>D118*$D$10*(1+$G$187)/(1-$G$186)</f>
        <v>0</v>
      </c>
      <c r="E193" s="36">
        <f t="shared" si="22"/>
        <v>0</v>
      </c>
      <c r="F193" s="241">
        <f>E193*F118</f>
        <v>0</v>
      </c>
      <c r="G193" s="241"/>
      <c r="H193" s="37">
        <f>E193*(1+$K$9)*(1+$C$49)*$F$118</f>
        <v>0</v>
      </c>
      <c r="I193" s="37">
        <f>E193*(1+$K$9)*(1+$K$9)*(1+$C$49)*(1+$C$49)*$F$118</f>
        <v>0</v>
      </c>
      <c r="J193" s="37">
        <f>E193*(1+$K$9)*(1+$K$9)*(1+$K$9)*(1+$C$49)*(1+$C$49)*(1+$C$49)*$F$118</f>
        <v>0</v>
      </c>
      <c r="K193" s="37">
        <f>E193*(1+$K$9)*(1+$K$9)*(1+$K$9)*(1+$K$9)*(1+$C$49)*(1+$C$49)*(1+$C$49)*(1+$C$49)*$F$118</f>
        <v>0</v>
      </c>
    </row>
    <row r="194" spans="1:11">
      <c r="A194" s="203">
        <f>A119</f>
        <v>0</v>
      </c>
      <c r="B194" s="203"/>
      <c r="C194" s="203"/>
      <c r="D194" s="36">
        <f>D119*$D$10*(1+$G$187)/(1-$G$186)</f>
        <v>0</v>
      </c>
      <c r="E194" s="36">
        <f t="shared" si="22"/>
        <v>0</v>
      </c>
      <c r="F194" s="241">
        <f>E194*F119</f>
        <v>0</v>
      </c>
      <c r="G194" s="241"/>
      <c r="H194" s="37">
        <f>E194*(1+$K$9)*(1+$C$49)*$F$119</f>
        <v>0</v>
      </c>
      <c r="I194" s="37">
        <f>E194*(1+$K$9)*(1+$K$9)*(1+$C$49)*(1+$C$49)*$F$119</f>
        <v>0</v>
      </c>
      <c r="J194" s="37">
        <f>E194*(1+$K$9)*(1+$K$9)*(1+$K$9)*(1+$C$49)*(1+$C$49)*(1+$C$49)*$F$119</f>
        <v>0</v>
      </c>
      <c r="K194" s="37">
        <f>E194*(1+$K$9)*(1+$K$9)*(1+$K$9)*(1+$K$9)*(1+$C$49)*(1+$C$49)*(1+$C$49)*(1+$C$49)*$F$119</f>
        <v>0</v>
      </c>
    </row>
    <row r="195" spans="1:11" s="5" customFormat="1">
      <c r="A195" s="181" t="str">
        <f>$M$190&amp;" "&amp;A189</f>
        <v>Costo Total PRODUCTO 6.</v>
      </c>
      <c r="B195" s="181"/>
      <c r="C195" s="181"/>
      <c r="D195" s="181"/>
      <c r="E195" s="181"/>
      <c r="F195" s="242">
        <f t="shared" ref="F195" si="23">SUM(F190:G194)</f>
        <v>0</v>
      </c>
      <c r="G195" s="242"/>
      <c r="H195" s="38">
        <f>SUM(H190:H194)</f>
        <v>0</v>
      </c>
      <c r="I195" s="38">
        <f t="shared" ref="I195:K195" si="24">SUM(I190:I194)</f>
        <v>0</v>
      </c>
      <c r="J195" s="38">
        <f t="shared" si="24"/>
        <v>0</v>
      </c>
      <c r="K195" s="38">
        <f t="shared" si="24"/>
        <v>0</v>
      </c>
    </row>
    <row r="196" spans="1:11" s="20" customFormat="1" ht="30">
      <c r="A196" s="184" t="str">
        <f>D120</f>
        <v>PRODUCTO 7.</v>
      </c>
      <c r="B196" s="184"/>
      <c r="C196" s="184"/>
      <c r="D196" s="16" t="s">
        <v>285</v>
      </c>
      <c r="E196" s="16" t="s">
        <v>90</v>
      </c>
      <c r="F196" s="184" t="s">
        <v>89</v>
      </c>
      <c r="G196" s="184"/>
      <c r="H196" s="16" t="s">
        <v>56</v>
      </c>
      <c r="I196" s="16" t="s">
        <v>57</v>
      </c>
      <c r="J196" s="16" t="s">
        <v>58</v>
      </c>
      <c r="K196" s="16" t="s">
        <v>60</v>
      </c>
    </row>
    <row r="197" spans="1:11">
      <c r="A197" s="203">
        <f>A122</f>
        <v>0</v>
      </c>
      <c r="B197" s="203"/>
      <c r="C197" s="203"/>
      <c r="D197" s="36">
        <f>D122*$D$11*(1+$G$187)/(1-$G$186)</f>
        <v>0</v>
      </c>
      <c r="E197" s="36">
        <f>D197*12</f>
        <v>0</v>
      </c>
      <c r="F197" s="241">
        <f>E197*F122</f>
        <v>0</v>
      </c>
      <c r="G197" s="241"/>
      <c r="H197" s="37">
        <f>E197*(1+$K$9)*(1+$C$49)*$F$122</f>
        <v>0</v>
      </c>
      <c r="I197" s="37">
        <f>E197*(1+$K$9)*(1+$K$9)*(1+$C$49)*(1+$C$49)*$F$122</f>
        <v>0</v>
      </c>
      <c r="J197" s="37">
        <f>E197*(1+$K$9)*(1+$K$9)*(1+$K$9)*(1+$C$49)*(1+$C$49)*(1+$C$49)*$F$122</f>
        <v>0</v>
      </c>
      <c r="K197" s="37">
        <f>E197*(1+$K$9)*(1+$K$9)*(1+$K$9)*(1+$K$9)*(1+$C$49)*(1+$C$49)*(1+$C$49)*(1+$C$49)*$F$122</f>
        <v>0</v>
      </c>
    </row>
    <row r="198" spans="1:11">
      <c r="A198" s="203">
        <f>A123</f>
        <v>0</v>
      </c>
      <c r="B198" s="203"/>
      <c r="C198" s="203"/>
      <c r="D198" s="36">
        <f>D123*$D$11*(1+$G$187)/(1-$G$186)</f>
        <v>0</v>
      </c>
      <c r="E198" s="36">
        <f t="shared" ref="E198:E201" si="25">D198*12</f>
        <v>0</v>
      </c>
      <c r="F198" s="241">
        <f>E198*F123</f>
        <v>0</v>
      </c>
      <c r="G198" s="241"/>
      <c r="H198" s="37">
        <f>E198*(1+$K$9)*(1+$C$49)*$F$123</f>
        <v>0</v>
      </c>
      <c r="I198" s="37">
        <f>E198*(1+$K$9)*(1+$K$9)*(1+$C$49)*(1+$C$49)*$F$123</f>
        <v>0</v>
      </c>
      <c r="J198" s="37">
        <f>E198*(1+$K$9)*(1+$K$9)*(1+$K$9)*(1+$C$49)*(1+$C$49)*(1+$C$49)*$F$123</f>
        <v>0</v>
      </c>
      <c r="K198" s="37">
        <f>E198*(1+$K$9)*(1+$K$9)*(1+$K$9)*(1+$K$9)*(1+$C$49)*(1+$C$49)*(1+$C$49)*(1+$C$49)*$F$123</f>
        <v>0</v>
      </c>
    </row>
    <row r="199" spans="1:11">
      <c r="A199" s="203">
        <f>A124</f>
        <v>0</v>
      </c>
      <c r="B199" s="203"/>
      <c r="C199" s="203"/>
      <c r="D199" s="36">
        <f>D124*$D$11*(1+$G$187)/(1-$G$186)</f>
        <v>0</v>
      </c>
      <c r="E199" s="36">
        <f t="shared" si="25"/>
        <v>0</v>
      </c>
      <c r="F199" s="241">
        <f>E199*F124</f>
        <v>0</v>
      </c>
      <c r="G199" s="241"/>
      <c r="H199" s="37">
        <f>E199*(1+$K$9)*(1+$C$49)*$F$124</f>
        <v>0</v>
      </c>
      <c r="I199" s="37">
        <f>E199*(1+$K$9)*(1+$K$9)*(1+$C$49)*(1+$C$49)*$F$124</f>
        <v>0</v>
      </c>
      <c r="J199" s="37">
        <f>E199*(1+$K$9)*(1+$K$9)*(1+$K$9)*(1+$C$49)*(1+$C$49)*(1+$C$49)*$F$124</f>
        <v>0</v>
      </c>
      <c r="K199" s="37">
        <f>E199*(1+$K$9)*(1+$K$9)*(1+$K$9)*(1+$K$9)*(1+$C$49)*(1+$C$49)*(1+$C$49)*(1+$C$49)*$F$124</f>
        <v>0</v>
      </c>
    </row>
    <row r="200" spans="1:11">
      <c r="A200" s="203">
        <f>A125</f>
        <v>0</v>
      </c>
      <c r="B200" s="203"/>
      <c r="C200" s="203"/>
      <c r="D200" s="36">
        <f>D125*$D$11*(1+$G$187)/(1-$G$186)</f>
        <v>0</v>
      </c>
      <c r="E200" s="36">
        <f t="shared" si="25"/>
        <v>0</v>
      </c>
      <c r="F200" s="241">
        <f>E200*F125</f>
        <v>0</v>
      </c>
      <c r="G200" s="241"/>
      <c r="H200" s="37">
        <f>E200*(1+$K$9)*(1+$C$49)*$F$125</f>
        <v>0</v>
      </c>
      <c r="I200" s="37">
        <f>E200*(1+$K$9)*(1+$K$9)*(1+$C$49)*(1+$C$49)*$F$125</f>
        <v>0</v>
      </c>
      <c r="J200" s="37">
        <f>E200*(1+$K$9)*(1+$K$9)*(1+$K$9)*(1+$C$49)*(1+$C$49)*(1+$C$49)*$F$125</f>
        <v>0</v>
      </c>
      <c r="K200" s="37">
        <f>E200*(1+$K$9)*(1+$K$9)*(1+$K$9)*(1+$K$9)*(1+$C$49)*(1+$C$49)*(1+$C$49)*(1+$C$49)*$F$125</f>
        <v>0</v>
      </c>
    </row>
    <row r="201" spans="1:11">
      <c r="A201" s="203">
        <f>A126</f>
        <v>0</v>
      </c>
      <c r="B201" s="203"/>
      <c r="C201" s="203"/>
      <c r="D201" s="36">
        <f>D126*$D$11*(1+$G$187)/(1-$G$186)</f>
        <v>0</v>
      </c>
      <c r="E201" s="36">
        <f t="shared" si="25"/>
        <v>0</v>
      </c>
      <c r="F201" s="241">
        <f>E201*F126</f>
        <v>0</v>
      </c>
      <c r="G201" s="241"/>
      <c r="H201" s="37">
        <f>E201*(1+$K$9)*(1+$C$49)*$F$126</f>
        <v>0</v>
      </c>
      <c r="I201" s="37">
        <f>E201*(1+$K$9)*(1+$K$9)*(1+$C$49)*(1+$C$49)*$F$126</f>
        <v>0</v>
      </c>
      <c r="J201" s="37">
        <f>E201*(1+$K$9)*(1+$K$9)*(1+$K$9)*(1+$C$49)*(1+$C$49)*(1+$C$49)*$F$126</f>
        <v>0</v>
      </c>
      <c r="K201" s="37">
        <f>E201*(1+$K$9)*(1+$K$9)*(1+$K$9)*(1+$K$9)*(1+$C$49)*(1+$C$49)*(1+$C$49)*(1+$C$49)*$F$126</f>
        <v>0</v>
      </c>
    </row>
    <row r="202" spans="1:11">
      <c r="A202" s="181" t="str">
        <f>$M$190&amp;" "&amp;A196</f>
        <v>Costo Total PRODUCTO 7.</v>
      </c>
      <c r="B202" s="181"/>
      <c r="C202" s="181"/>
      <c r="D202" s="181"/>
      <c r="E202" s="181"/>
      <c r="F202" s="242">
        <f t="shared" ref="F202" si="26">SUM(F197:G201)</f>
        <v>0</v>
      </c>
      <c r="G202" s="242"/>
      <c r="H202" s="38">
        <f>SUM(H197:H201)</f>
        <v>0</v>
      </c>
      <c r="I202" s="38">
        <f t="shared" ref="I202:K202" si="27">SUM(I197:I201)</f>
        <v>0</v>
      </c>
      <c r="J202" s="38">
        <f t="shared" si="27"/>
        <v>0</v>
      </c>
      <c r="K202" s="38">
        <f t="shared" si="27"/>
        <v>0</v>
      </c>
    </row>
    <row r="203" spans="1:11" s="20" customFormat="1" ht="30">
      <c r="A203" s="184" t="str">
        <f>D127</f>
        <v>PRODUCTO 8.</v>
      </c>
      <c r="B203" s="184"/>
      <c r="C203" s="184"/>
      <c r="D203" s="16" t="s">
        <v>285</v>
      </c>
      <c r="E203" s="16" t="s">
        <v>90</v>
      </c>
      <c r="F203" s="184" t="s">
        <v>89</v>
      </c>
      <c r="G203" s="184"/>
      <c r="H203" s="16" t="s">
        <v>56</v>
      </c>
      <c r="I203" s="16" t="s">
        <v>57</v>
      </c>
      <c r="J203" s="16" t="s">
        <v>58</v>
      </c>
      <c r="K203" s="16" t="s">
        <v>60</v>
      </c>
    </row>
    <row r="204" spans="1:11">
      <c r="A204" s="203">
        <f>A129</f>
        <v>0</v>
      </c>
      <c r="B204" s="203"/>
      <c r="C204" s="203"/>
      <c r="D204" s="36">
        <f>D129*$D$12*(1+$G$187)/(1-$G$186)</f>
        <v>0</v>
      </c>
      <c r="E204" s="36">
        <f>D204*12</f>
        <v>0</v>
      </c>
      <c r="F204" s="241">
        <f>E204*F129</f>
        <v>0</v>
      </c>
      <c r="G204" s="241"/>
      <c r="H204" s="37">
        <f>E204*(1+$K$9)*(1+$C$49)*$F$129</f>
        <v>0</v>
      </c>
      <c r="I204" s="37">
        <f>E204*(1+$K$9)*(1+$K$9)*(1+$C$49)*(1+$C$49)*$F$129</f>
        <v>0</v>
      </c>
      <c r="J204" s="37">
        <f>E204*(1+$K$9)*(1+$K$9)*(1+$K$9)*(1+$C$49)*(1+$C$49)*(1+$C$49)*$F$129</f>
        <v>0</v>
      </c>
      <c r="K204" s="37">
        <f>E204*(1+$K$9)*(1+$K$9)*(1+$K$9)*(1+$K$9)*(1+$C$49)*(1+$C$49)*(1+$C$49)*(1+$C$49)*$F$129</f>
        <v>0</v>
      </c>
    </row>
    <row r="205" spans="1:11">
      <c r="A205" s="203">
        <f>A130</f>
        <v>0</v>
      </c>
      <c r="B205" s="203"/>
      <c r="C205" s="203"/>
      <c r="D205" s="36">
        <f>D130*$D$12*(1+$G$187)/(1-$G$186)</f>
        <v>0</v>
      </c>
      <c r="E205" s="36">
        <f t="shared" ref="E205:E208" si="28">D205*12</f>
        <v>0</v>
      </c>
      <c r="F205" s="241">
        <f>E205*F130</f>
        <v>0</v>
      </c>
      <c r="G205" s="241"/>
      <c r="H205" s="37">
        <f>E205*(1+$K$9)*(1+$C$49)*$F$130</f>
        <v>0</v>
      </c>
      <c r="I205" s="37">
        <f>E205*(1+$K$9)*(1+$K$9)*(1+$C$49)*(1+$C$49)*$F$130</f>
        <v>0</v>
      </c>
      <c r="J205" s="37">
        <f>E205*(1+$K$9)*(1+$K$9)*(1+$K$9)*(1+$C$49)*(1+$C$49)*(1+$C$49)*$F$130</f>
        <v>0</v>
      </c>
      <c r="K205" s="37">
        <f>E205*(1+$K$9)*(1+$K$9)*(1+$K$9)*(1+$K$9)*(1+$C$49)*(1+$C$49)*(1+$C$49)*(1+$C$49)*$F$130</f>
        <v>0</v>
      </c>
    </row>
    <row r="206" spans="1:11">
      <c r="A206" s="203">
        <f>A131</f>
        <v>0</v>
      </c>
      <c r="B206" s="203"/>
      <c r="C206" s="203"/>
      <c r="D206" s="36">
        <f>D131*$D$12*(1+$G$187)/(1-$G$186)</f>
        <v>0</v>
      </c>
      <c r="E206" s="36">
        <f t="shared" si="28"/>
        <v>0</v>
      </c>
      <c r="F206" s="241">
        <f>E206*F131</f>
        <v>0</v>
      </c>
      <c r="G206" s="241"/>
      <c r="H206" s="37">
        <f>E206*(1+$K$9)*(1+$C$49)*$F$1331</f>
        <v>0</v>
      </c>
      <c r="I206" s="37">
        <f>E206*(1+$K$9)*(1+$K$9)*(1+$C$49)*(1+$C$49)*$F$131</f>
        <v>0</v>
      </c>
      <c r="J206" s="37">
        <f>E206*(1+$K$9)*(1+$K$9)*(1+$K$9)*(1+$C$49)*(1+$C$49)*(1+$C$49)*$F$131</f>
        <v>0</v>
      </c>
      <c r="K206" s="37">
        <f>E206*(1+$K$9)*(1+$K$9)*(1+$K$9)*(1+$K$9)*(1+$C$49)*(1+$C$49)*(1+$C$49)*(1+$C$49)*$F$131</f>
        <v>0</v>
      </c>
    </row>
    <row r="207" spans="1:11">
      <c r="A207" s="203">
        <f>A132</f>
        <v>0</v>
      </c>
      <c r="B207" s="203"/>
      <c r="C207" s="203"/>
      <c r="D207" s="36">
        <f>D132*$D$12*(1+$G$187)/(1-$G$186)</f>
        <v>0</v>
      </c>
      <c r="E207" s="36">
        <f t="shared" si="28"/>
        <v>0</v>
      </c>
      <c r="F207" s="241">
        <f>E207*F132</f>
        <v>0</v>
      </c>
      <c r="G207" s="241"/>
      <c r="H207" s="37">
        <f>E207*(1+$K$9)*(1+$C$49)*$F$132</f>
        <v>0</v>
      </c>
      <c r="I207" s="37">
        <f>E207*(1+$K$9)*(1+$K$9)*(1+$C$49)*(1+$C$49)*$F$132</f>
        <v>0</v>
      </c>
      <c r="J207" s="37">
        <f>E207*(1+$K$9)*(1+$K$9)*(1+$K$9)*(1+$C$49)*(1+$C$49)*(1+$C$49)*$F$132</f>
        <v>0</v>
      </c>
      <c r="K207" s="37">
        <f>E207*(1+$K$9)*(1+$K$9)*(1+$K$9)*(1+$K$9)*(1+$C$49)*(1+$C$49)*(1+$C$49)*(1+$C$49)*$F$132</f>
        <v>0</v>
      </c>
    </row>
    <row r="208" spans="1:11">
      <c r="A208" s="203">
        <f>A133</f>
        <v>0</v>
      </c>
      <c r="B208" s="203"/>
      <c r="C208" s="203"/>
      <c r="D208" s="36">
        <f>D133*$D$12*(1+$G$187)/(1-$G$186)</f>
        <v>0</v>
      </c>
      <c r="E208" s="36">
        <f t="shared" si="28"/>
        <v>0</v>
      </c>
      <c r="F208" s="241">
        <f>E208*F133</f>
        <v>0</v>
      </c>
      <c r="G208" s="241"/>
      <c r="H208" s="37">
        <f>E208*(1+$K$9)*(1+$C$49)*$F$133</f>
        <v>0</v>
      </c>
      <c r="I208" s="37">
        <f>E208*(1+$K$9)*(1+$K$9)*(1+$C$49)*(1+$C$49)*$F$133</f>
        <v>0</v>
      </c>
      <c r="J208" s="37">
        <f>E208*(1+$K$9)*(1+$K$9)*(1+$K$9)*(1+$C$49)*(1+$C$49)*(1+$C$49)*$F$133</f>
        <v>0</v>
      </c>
      <c r="K208" s="37">
        <f>E208*(1+$K$9)*(1+$K$9)*(1+$K$9)*(1+$K$9)*(1+$C$49)*(1+$C$49)*(1+$C$49)*(1+$C$49)*$F$133</f>
        <v>0</v>
      </c>
    </row>
    <row r="209" spans="1:11">
      <c r="A209" s="181" t="str">
        <f>$M$190&amp;" "&amp;A203</f>
        <v>Costo Total PRODUCTO 8.</v>
      </c>
      <c r="B209" s="181"/>
      <c r="C209" s="181"/>
      <c r="D209" s="181"/>
      <c r="E209" s="181"/>
      <c r="F209" s="242">
        <f t="shared" ref="F209" si="29">SUM(F204:G208)</f>
        <v>0</v>
      </c>
      <c r="G209" s="242"/>
      <c r="H209" s="38">
        <f>SUM(H204:H208)</f>
        <v>0</v>
      </c>
      <c r="I209" s="38">
        <f t="shared" ref="I209:K209" si="30">SUM(I204:I208)</f>
        <v>0</v>
      </c>
      <c r="J209" s="38">
        <f t="shared" si="30"/>
        <v>0</v>
      </c>
      <c r="K209" s="38">
        <f t="shared" si="30"/>
        <v>0</v>
      </c>
    </row>
    <row r="210" spans="1:11" s="20" customFormat="1" ht="30">
      <c r="A210" s="184" t="str">
        <f>D134</f>
        <v>PRODUCTO 9.</v>
      </c>
      <c r="B210" s="184"/>
      <c r="C210" s="184"/>
      <c r="D210" s="16" t="s">
        <v>285</v>
      </c>
      <c r="E210" s="16" t="s">
        <v>90</v>
      </c>
      <c r="F210" s="184" t="s">
        <v>89</v>
      </c>
      <c r="G210" s="184"/>
      <c r="H210" s="16" t="s">
        <v>56</v>
      </c>
      <c r="I210" s="16" t="s">
        <v>57</v>
      </c>
      <c r="J210" s="16" t="s">
        <v>58</v>
      </c>
      <c r="K210" s="16" t="s">
        <v>60</v>
      </c>
    </row>
    <row r="211" spans="1:11">
      <c r="A211" s="203">
        <f>A136</f>
        <v>0</v>
      </c>
      <c r="B211" s="203"/>
      <c r="C211" s="203"/>
      <c r="D211" s="36">
        <f>D136*$D$13*(1+$G$187)/(1-$G$186)</f>
        <v>0</v>
      </c>
      <c r="E211" s="36">
        <f>D211*12</f>
        <v>0</v>
      </c>
      <c r="F211" s="241">
        <f>E211*F136</f>
        <v>0</v>
      </c>
      <c r="G211" s="241"/>
      <c r="H211" s="37">
        <f>E211*(1+$K$9)*(1+$C$49)*$F$136</f>
        <v>0</v>
      </c>
      <c r="I211" s="37">
        <f>E211*(1+$K$9)*(1+$K$9)*(1+$C$49)*(1+$C$49)*$F$136</f>
        <v>0</v>
      </c>
      <c r="J211" s="37">
        <f>E211*(1+$K$9)*(1+$K$9)*(1+$K$9)*(1+$C$49)*(1+$C$49)*(1+$C$49)*$F$136</f>
        <v>0</v>
      </c>
      <c r="K211" s="37">
        <f>E211*(1+$K$9)*(1+$K$9)*(1+$K$9)*(1+$K$9)*(1+$C$49)*(1+$C$49)*(1+$C$49)*(1+$C$49)*$F$136</f>
        <v>0</v>
      </c>
    </row>
    <row r="212" spans="1:11">
      <c r="A212" s="203">
        <f>A137</f>
        <v>0</v>
      </c>
      <c r="B212" s="203"/>
      <c r="C212" s="203"/>
      <c r="D212" s="36">
        <f>D137*$D$13*(1+$G$187)/(1-$G$186)</f>
        <v>0</v>
      </c>
      <c r="E212" s="36">
        <f t="shared" ref="E212:E215" si="31">D212*12</f>
        <v>0</v>
      </c>
      <c r="F212" s="241">
        <f>E212*F137</f>
        <v>0</v>
      </c>
      <c r="G212" s="241"/>
      <c r="H212" s="37">
        <f>E212*(1+$K$9)*(1+$C$49)*$F$137</f>
        <v>0</v>
      </c>
      <c r="I212" s="37">
        <f>E212*(1+$K$9)*(1+$K$9)*(1+$C$49)*(1+$C$49)*$F$137</f>
        <v>0</v>
      </c>
      <c r="J212" s="37">
        <f>E212*(1+$K$9)*(1+$K$9)*(1+$K$9)*(1+$C$49)*(1+$C$49)*(1+$C$49)*$F$137</f>
        <v>0</v>
      </c>
      <c r="K212" s="37">
        <f>E212*(1+$K$9)*(1+$K$9)*(1+$K$9)*(1+$K$9)*(1+$C$49)*(1+$C$49)*(1+$C$49)*(1+$C$49)*$F$137</f>
        <v>0</v>
      </c>
    </row>
    <row r="213" spans="1:11">
      <c r="A213" s="203">
        <f>A138</f>
        <v>0</v>
      </c>
      <c r="B213" s="203"/>
      <c r="C213" s="203"/>
      <c r="D213" s="36">
        <f>D138*$D$13*(1+$G$187)/(1-$G$186)</f>
        <v>0</v>
      </c>
      <c r="E213" s="36">
        <f t="shared" si="31"/>
        <v>0</v>
      </c>
      <c r="F213" s="241">
        <f>E213*F138</f>
        <v>0</v>
      </c>
      <c r="G213" s="241"/>
      <c r="H213" s="37">
        <f>E213*(1+$K$9)*(1+$C$49)*$F$138</f>
        <v>0</v>
      </c>
      <c r="I213" s="37">
        <f>E213*(1+$K$9)*(1+$K$9)*(1+$C$49)*(1+$C$49)*$F$138</f>
        <v>0</v>
      </c>
      <c r="J213" s="37">
        <f>E213*(1+$K$9)*(1+$K$9)*(1+$K$9)*(1+$C$49)*(1+$C$49)*(1+$C$49)*$F$138</f>
        <v>0</v>
      </c>
      <c r="K213" s="37">
        <f>E213*(1+$K$9)*(1+$K$9)*(1+$K$9)*(1+$K$9)*(1+$C$49)*(1+$C$49)*(1+$C$49)*(1+$C$49)*$F$138</f>
        <v>0</v>
      </c>
    </row>
    <row r="214" spans="1:11">
      <c r="A214" s="203">
        <f>A139</f>
        <v>0</v>
      </c>
      <c r="B214" s="203"/>
      <c r="C214" s="203"/>
      <c r="D214" s="36">
        <f>D139*$D$13*(1+$G$187)/(1-$G$186)</f>
        <v>0</v>
      </c>
      <c r="E214" s="36">
        <f t="shared" si="31"/>
        <v>0</v>
      </c>
      <c r="F214" s="241">
        <f>E214*F139</f>
        <v>0</v>
      </c>
      <c r="G214" s="241"/>
      <c r="H214" s="37">
        <f>E214*(1+$K$9)*(1+$C$49)*$F$139</f>
        <v>0</v>
      </c>
      <c r="I214" s="37">
        <f>E214*(1+$K$9)*(1+$K$9)*(1+$C$49)*(1+$C$49)*$F$139</f>
        <v>0</v>
      </c>
      <c r="J214" s="37">
        <f>E214*(1+$K$9)*(1+$K$9)*(1+$K$9)*(1+$C$49)*(1+$C$49)*(1+$C$49)*$F$139</f>
        <v>0</v>
      </c>
      <c r="K214" s="37">
        <f>E214*(1+$K$9)*(1+$K$9)*(1+$K$9)*(1+$K$9)*(1+$C$49)*(1+$C$49)*(1+$C$49)*(1+$C$49)*$F$139</f>
        <v>0</v>
      </c>
    </row>
    <row r="215" spans="1:11">
      <c r="A215" s="203">
        <f>A140</f>
        <v>0</v>
      </c>
      <c r="B215" s="203"/>
      <c r="C215" s="203"/>
      <c r="D215" s="36">
        <f>D140*$D$13*(1+$G$187)/(1-$G$186)</f>
        <v>0</v>
      </c>
      <c r="E215" s="36">
        <f t="shared" si="31"/>
        <v>0</v>
      </c>
      <c r="F215" s="241">
        <f>E215*F140</f>
        <v>0</v>
      </c>
      <c r="G215" s="241"/>
      <c r="H215" s="37">
        <f>E215*(1+$K$9)*(1+$C$49)*$F$140</f>
        <v>0</v>
      </c>
      <c r="I215" s="37">
        <f>E215*(1+$K$9)*(1+$K$9)*(1+$C$49)*(1+$C$49)*$F$140</f>
        <v>0</v>
      </c>
      <c r="J215" s="37">
        <f>E215*(1+$K$9)*(1+$K$9)*(1+$K$9)*(1+$C$49)*(1+$C$49)*(1+$C$49)*$F$140</f>
        <v>0</v>
      </c>
      <c r="K215" s="37">
        <f>E215*(1+$K$9)*(1+$K$9)*(1+$K$9)*(1+$K$9)*(1+$C$49)*(1+$C$49)*(1+$C$49)*(1+$C$49)*$F$140</f>
        <v>0</v>
      </c>
    </row>
    <row r="216" spans="1:11">
      <c r="A216" s="181" t="str">
        <f>$M$190&amp;" "&amp;A210</f>
        <v>Costo Total PRODUCTO 9.</v>
      </c>
      <c r="B216" s="181"/>
      <c r="C216" s="181"/>
      <c r="D216" s="181"/>
      <c r="E216" s="181"/>
      <c r="F216" s="242">
        <f t="shared" ref="F216" si="32">SUM(F211:G215)</f>
        <v>0</v>
      </c>
      <c r="G216" s="242"/>
      <c r="H216" s="38">
        <f>SUM(H211:H215)</f>
        <v>0</v>
      </c>
      <c r="I216" s="38">
        <f t="shared" ref="I216:K216" si="33">SUM(I211:I215)</f>
        <v>0</v>
      </c>
      <c r="J216" s="38">
        <f t="shared" si="33"/>
        <v>0</v>
      </c>
      <c r="K216" s="38">
        <f t="shared" si="33"/>
        <v>0</v>
      </c>
    </row>
    <row r="217" spans="1:11" ht="30">
      <c r="A217" s="184" t="str">
        <f>D141</f>
        <v>PRODUCTO 10.</v>
      </c>
      <c r="B217" s="184"/>
      <c r="C217" s="184"/>
      <c r="D217" s="114" t="s">
        <v>285</v>
      </c>
      <c r="E217" s="114" t="s">
        <v>90</v>
      </c>
      <c r="F217" s="184" t="s">
        <v>89</v>
      </c>
      <c r="G217" s="184"/>
      <c r="H217" s="114" t="s">
        <v>56</v>
      </c>
      <c r="I217" s="114" t="s">
        <v>57</v>
      </c>
      <c r="J217" s="114" t="s">
        <v>58</v>
      </c>
      <c r="K217" s="114" t="s">
        <v>60</v>
      </c>
    </row>
    <row r="218" spans="1:11">
      <c r="A218" s="203">
        <f>A143</f>
        <v>0</v>
      </c>
      <c r="B218" s="203"/>
      <c r="C218" s="203"/>
      <c r="D218" s="36">
        <f>D143*$D$14*(1+$G$187)/(1-$G$186)</f>
        <v>0</v>
      </c>
      <c r="E218" s="36">
        <f>D218*12</f>
        <v>0</v>
      </c>
      <c r="F218" s="241">
        <f>E218*F143</f>
        <v>0</v>
      </c>
      <c r="G218" s="241"/>
      <c r="H218" s="116">
        <f>E218*(1+$K$9)*(1+$C$49)*$F$143</f>
        <v>0</v>
      </c>
      <c r="I218" s="116">
        <f>E218*(1+$K$9)*(1+$K$9)*(1+$C$49)*(1+$C$49)*$F$143</f>
        <v>0</v>
      </c>
      <c r="J218" s="116">
        <f>E218*(1+$K$9)*(1+$K$9)*(1+$K$9)*(1+$C$49)*(1+$C$49)*(1+$C$49)*$F$143</f>
        <v>0</v>
      </c>
      <c r="K218" s="116">
        <f>E218*(1+$K$9)*(1+$K$9)*(1+$K$9)*(1+$K$9)*(1+$C$49)*(1+$C$49)*(1+$C$49)*(1+$C$49)*$F$143</f>
        <v>0</v>
      </c>
    </row>
    <row r="219" spans="1:11">
      <c r="A219" s="203">
        <f>A144</f>
        <v>0</v>
      </c>
      <c r="B219" s="203"/>
      <c r="C219" s="203"/>
      <c r="D219" s="36">
        <f>D144*$D$14*(1+$G$187)/(1-$G$186)</f>
        <v>0</v>
      </c>
      <c r="E219" s="36">
        <f t="shared" ref="E219:E222" si="34">D219*12</f>
        <v>0</v>
      </c>
      <c r="F219" s="241">
        <f>E219*F144</f>
        <v>0</v>
      </c>
      <c r="G219" s="241"/>
      <c r="H219" s="116">
        <f>E219*(1+$K$9)*(1+$C$49)*$F$144</f>
        <v>0</v>
      </c>
      <c r="I219" s="116">
        <f>E219*(1+$K$9)*(1+$K$9)*(1+$C$49)*(1+$C$49)*$F$144</f>
        <v>0</v>
      </c>
      <c r="J219" s="116">
        <f>E219*(1+$K$9)*(1+$K$9)*(1+$K$9)*(1+$C$49)*(1+$C$49)*(1+$C$49)*$F$144</f>
        <v>0</v>
      </c>
      <c r="K219" s="116">
        <f>E219*(1+$K$9)*(1+$K$9)*(1+$K$9)*(1+$K$9)*(1+$C$49)*(1+$C$49)*(1+$C$49)*(1+$C$49)*$F$144</f>
        <v>0</v>
      </c>
    </row>
    <row r="220" spans="1:11">
      <c r="A220" s="203">
        <f>A145</f>
        <v>0</v>
      </c>
      <c r="B220" s="203"/>
      <c r="C220" s="203"/>
      <c r="D220" s="36">
        <f>D145*$D$14*(1+$G$187)/(1-$G$186)</f>
        <v>0</v>
      </c>
      <c r="E220" s="36">
        <f t="shared" si="34"/>
        <v>0</v>
      </c>
      <c r="F220" s="241">
        <f>E220*F145</f>
        <v>0</v>
      </c>
      <c r="G220" s="241"/>
      <c r="H220" s="116">
        <f>E220*(1+$K$9)*(1+$C$49)*$F$145</f>
        <v>0</v>
      </c>
      <c r="I220" s="116">
        <f>E220*(1+$K$9)*(1+$K$9)*(1+$C$49)*(1+$C$49)*$F$145</f>
        <v>0</v>
      </c>
      <c r="J220" s="116">
        <f>E220*(1+$K$9)*(1+$K$9)*(1+$K$9)*(1+$C$49)*(1+$C$49)*(1+$C$49)*$F$145</f>
        <v>0</v>
      </c>
      <c r="K220" s="116">
        <f>E220*(1+$K$9)*(1+$K$9)*(1+$K$9)*(1+$K$9)*(1+$C$49)*(1+$C$49)*(1+$C$49)*(1+$C$49)*$F$145</f>
        <v>0</v>
      </c>
    </row>
    <row r="221" spans="1:11">
      <c r="A221" s="203">
        <f>A146</f>
        <v>0</v>
      </c>
      <c r="B221" s="203"/>
      <c r="C221" s="203"/>
      <c r="D221" s="36">
        <f>D146*$D$14*(1+$G$187)/(1-$G$186)</f>
        <v>0</v>
      </c>
      <c r="E221" s="36">
        <f t="shared" si="34"/>
        <v>0</v>
      </c>
      <c r="F221" s="241">
        <f>E221*F146</f>
        <v>0</v>
      </c>
      <c r="G221" s="241"/>
      <c r="H221" s="116">
        <f>E221*(1+$K$9)*(1+$C$49)*$F$146</f>
        <v>0</v>
      </c>
      <c r="I221" s="116">
        <f>E221*(1+$K$9)*(1+$K$9)*(1+$C$49)*(1+$C$49)*$F$146</f>
        <v>0</v>
      </c>
      <c r="J221" s="116">
        <f>E221*(1+$K$9)*(1+$K$9)*(1+$K$9)*(1+$C$49)*(1+$C$49)*(1+$C$49)*$F$146</f>
        <v>0</v>
      </c>
      <c r="K221" s="116">
        <f>E221*(1+$K$9)*(1+$K$9)*(1+$K$9)*(1+$K$9)*(1+$C$49)*(1+$C$49)*(1+$C$49)*(1+$C$49)*$F$146</f>
        <v>0</v>
      </c>
    </row>
    <row r="222" spans="1:11">
      <c r="A222" s="203">
        <f>A147</f>
        <v>0</v>
      </c>
      <c r="B222" s="203"/>
      <c r="C222" s="203"/>
      <c r="D222" s="36">
        <f>D147*$D$14*(1+$G$187)/(1-$G$186)</f>
        <v>0</v>
      </c>
      <c r="E222" s="36">
        <f t="shared" si="34"/>
        <v>0</v>
      </c>
      <c r="F222" s="241">
        <f>E222*F147</f>
        <v>0</v>
      </c>
      <c r="G222" s="241"/>
      <c r="H222" s="116">
        <f>E222*(1+$K$9)*(1+$C$49)*$F$147</f>
        <v>0</v>
      </c>
      <c r="I222" s="116">
        <f>E222*(1+$K$9)*(1+$K$9)*(1+$C$49)*(1+$C$49)*$F$147</f>
        <v>0</v>
      </c>
      <c r="J222" s="116">
        <f>E222*(1+$K$9)*(1+$K$9)*(1+$K$9)*(1+$C$49)*(1+$C$49)*(1+$C$49)*$F$147</f>
        <v>0</v>
      </c>
      <c r="K222" s="116">
        <f>E222*(1+$K$9)*(1+$K$9)*(1+$K$9)*(1+$K$9)*(1+$C$49)*(1+$C$49)*(1+$C$49)*(1+$C$49)*$F$147</f>
        <v>0</v>
      </c>
    </row>
    <row r="223" spans="1:11">
      <c r="A223" s="181" t="str">
        <f>$M$190&amp;" "&amp;A217</f>
        <v>Costo Total PRODUCTO 10.</v>
      </c>
      <c r="B223" s="181"/>
      <c r="C223" s="181"/>
      <c r="D223" s="181"/>
      <c r="E223" s="181"/>
      <c r="F223" s="242">
        <f t="shared" ref="F223" si="35">SUM(F218:G222)</f>
        <v>0</v>
      </c>
      <c r="G223" s="242"/>
      <c r="H223" s="38">
        <f>SUM(H218:H222)</f>
        <v>0</v>
      </c>
      <c r="I223" s="38">
        <f t="shared" ref="I223:K223" si="36">SUM(I218:I222)</f>
        <v>0</v>
      </c>
      <c r="J223" s="38">
        <f t="shared" si="36"/>
        <v>0</v>
      </c>
      <c r="K223" s="38">
        <f t="shared" si="36"/>
        <v>0</v>
      </c>
    </row>
    <row r="224" spans="1:11" ht="30">
      <c r="A224" s="184" t="str">
        <f>D148</f>
        <v>PRODUCTO 11.</v>
      </c>
      <c r="B224" s="184"/>
      <c r="C224" s="184"/>
      <c r="D224" s="114" t="s">
        <v>285</v>
      </c>
      <c r="E224" s="114" t="s">
        <v>90</v>
      </c>
      <c r="F224" s="184" t="s">
        <v>89</v>
      </c>
      <c r="G224" s="184"/>
      <c r="H224" s="114" t="s">
        <v>56</v>
      </c>
      <c r="I224" s="114" t="s">
        <v>57</v>
      </c>
      <c r="J224" s="114" t="s">
        <v>58</v>
      </c>
      <c r="K224" s="114" t="s">
        <v>60</v>
      </c>
    </row>
    <row r="225" spans="1:11">
      <c r="A225" s="203">
        <f>A150</f>
        <v>0</v>
      </c>
      <c r="B225" s="203"/>
      <c r="C225" s="203"/>
      <c r="D225" s="36">
        <f>D150*$D$15*(1+$G$187)/(1-$G$186)</f>
        <v>0</v>
      </c>
      <c r="E225" s="36">
        <f>D225*12</f>
        <v>0</v>
      </c>
      <c r="F225" s="241">
        <f>E225*F150</f>
        <v>0</v>
      </c>
      <c r="G225" s="241"/>
      <c r="H225" s="116">
        <f>E225*(1+$K$9)*(1+$C$49)*$F$150</f>
        <v>0</v>
      </c>
      <c r="I225" s="116">
        <f>E225*(1+$K$9)*(1+$K$9)*(1+$C$49)*(1+$C$49)*$F$150</f>
        <v>0</v>
      </c>
      <c r="J225" s="116">
        <f>E225*(1+$K$9)*(1+$K$9)*(1+$K$9)*(1+$C$49)*(1+$C$49)*(1+$C$49)*$F$150</f>
        <v>0</v>
      </c>
      <c r="K225" s="116">
        <f>E225*(1+$K$9)*(1+$K$9)*(1+$K$9)*(1+$K$9)*(1+$C$49)*(1+$C$49)*(1+$C$49)*(1+$C$49)*$F$150</f>
        <v>0</v>
      </c>
    </row>
    <row r="226" spans="1:11">
      <c r="A226" s="203">
        <f>A151</f>
        <v>0</v>
      </c>
      <c r="B226" s="203"/>
      <c r="C226" s="203"/>
      <c r="D226" s="36">
        <f>D151*$D$15*(1+$G$187)/(1-$G$186)</f>
        <v>0</v>
      </c>
      <c r="E226" s="36">
        <f t="shared" ref="E226:E229" si="37">D226*12</f>
        <v>0</v>
      </c>
      <c r="F226" s="241">
        <f>E226*F151</f>
        <v>0</v>
      </c>
      <c r="G226" s="241"/>
      <c r="H226" s="116">
        <f>E226*(1+$K$9)*(1+$C$49)*$F$151</f>
        <v>0</v>
      </c>
      <c r="I226" s="116">
        <f>E226*(1+$K$9)*(1+$K$9)*(1+$C$49)*(1+$C$49)*$F$151</f>
        <v>0</v>
      </c>
      <c r="J226" s="116">
        <f>E226*(1+$K$9)*(1+$K$9)*(1+$K$9)*(1+$C$49)*(1+$C$49)*(1+$C$49)*$F$151</f>
        <v>0</v>
      </c>
      <c r="K226" s="116">
        <f>E226*(1+$K$9)*(1+$K$9)*(1+$K$9)*(1+$K$9)*(1+$C$49)*(1+$C$49)*(1+$C$49)*(1+$C$49)*$F$151</f>
        <v>0</v>
      </c>
    </row>
    <row r="227" spans="1:11">
      <c r="A227" s="203">
        <f>A152</f>
        <v>0</v>
      </c>
      <c r="B227" s="203"/>
      <c r="C227" s="203"/>
      <c r="D227" s="36">
        <f>D152*$D$15*(1+$G$187)/(1-$G$186)</f>
        <v>0</v>
      </c>
      <c r="E227" s="36">
        <f t="shared" si="37"/>
        <v>0</v>
      </c>
      <c r="F227" s="241">
        <f>E227*F152</f>
        <v>0</v>
      </c>
      <c r="G227" s="241"/>
      <c r="H227" s="116">
        <f>E227*(1+$K$9)*(1+$C$49)*$F$152</f>
        <v>0</v>
      </c>
      <c r="I227" s="116">
        <f>E227*(1+$K$9)*(1+$K$9)*(1+$C$49)*(1+$C$49)*$F$152</f>
        <v>0</v>
      </c>
      <c r="J227" s="116">
        <f>E227*(1+$K$9)*(1+$K$9)*(1+$K$9)*(1+$C$49)*(1+$C$49)*(1+$C$49)*$F$152</f>
        <v>0</v>
      </c>
      <c r="K227" s="116">
        <f>E227*(1+$K$9)*(1+$K$9)*(1+$K$9)*(1+$K$9)*(1+$C$49)*(1+$C$49)*(1+$C$49)*(1+$C$49)*$F$152</f>
        <v>0</v>
      </c>
    </row>
    <row r="228" spans="1:11">
      <c r="A228" s="203">
        <f>A153</f>
        <v>0</v>
      </c>
      <c r="B228" s="203"/>
      <c r="C228" s="203"/>
      <c r="D228" s="36">
        <f>D153*$D$15*(1+$G$187)/(1-$G$186)</f>
        <v>0</v>
      </c>
      <c r="E228" s="36">
        <f t="shared" si="37"/>
        <v>0</v>
      </c>
      <c r="F228" s="241">
        <f>E228*F153</f>
        <v>0</v>
      </c>
      <c r="G228" s="241"/>
      <c r="H228" s="116">
        <f>E228*(1+$K$9)*(1+$C$49)*$F$153</f>
        <v>0</v>
      </c>
      <c r="I228" s="116">
        <f>E228*(1+$K$9)*(1+$K$9)*(1+$C$49)*(1+$C$49)*$F$153</f>
        <v>0</v>
      </c>
      <c r="J228" s="116">
        <f>E228*(1+$K$9)*(1+$K$9)*(1+$K$9)*(1+$C$49)*(1+$C$49)*(1+$C$49)*$F$153</f>
        <v>0</v>
      </c>
      <c r="K228" s="116">
        <f>E228*(1+$K$9)*(1+$K$9)*(1+$K$9)*(1+$K$9)*(1+$C$49)*(1+$C$49)*(1+$C$49)*(1+$C$49)*$F$153</f>
        <v>0</v>
      </c>
    </row>
    <row r="229" spans="1:11">
      <c r="A229" s="203">
        <f>A154</f>
        <v>0</v>
      </c>
      <c r="B229" s="203"/>
      <c r="C229" s="203"/>
      <c r="D229" s="36">
        <f>D154*$D$15*(1+$G$187)/(1-$G$186)</f>
        <v>0</v>
      </c>
      <c r="E229" s="36">
        <f t="shared" si="37"/>
        <v>0</v>
      </c>
      <c r="F229" s="241">
        <f>E229*F154</f>
        <v>0</v>
      </c>
      <c r="G229" s="241"/>
      <c r="H229" s="116">
        <f>E229*(1+$K$9)*(1+$C$49)*$F$154</f>
        <v>0</v>
      </c>
      <c r="I229" s="116">
        <f>E229*(1+$K$9)*(1+$K$9)*(1+$C$49)*(1+$C$49)*$F$154</f>
        <v>0</v>
      </c>
      <c r="J229" s="116">
        <f>E229*(1+$K$9)*(1+$K$9)*(1+$K$9)*(1+$C$49)*(1+$C$49)*(1+$C$49)*$F$154</f>
        <v>0</v>
      </c>
      <c r="K229" s="116">
        <f>E229*(1+$K$9)*(1+$K$9)*(1+$K$9)*(1+$K$9)*(1+$C$49)*(1+$C$49)*(1+$C$49)*(1+$C$49)*$F$154</f>
        <v>0</v>
      </c>
    </row>
    <row r="230" spans="1:11">
      <c r="A230" s="181" t="str">
        <f>$M$190&amp;" "&amp;A224</f>
        <v>Costo Total PRODUCTO 11.</v>
      </c>
      <c r="B230" s="181"/>
      <c r="C230" s="181"/>
      <c r="D230" s="181"/>
      <c r="E230" s="181"/>
      <c r="F230" s="242">
        <f t="shared" ref="F230" si="38">SUM(F225:G229)</f>
        <v>0</v>
      </c>
      <c r="G230" s="242"/>
      <c r="H230" s="38">
        <f>SUM(H225:H229)</f>
        <v>0</v>
      </c>
      <c r="I230" s="38">
        <f t="shared" ref="I230:K230" si="39">SUM(I225:I229)</f>
        <v>0</v>
      </c>
      <c r="J230" s="38">
        <f t="shared" si="39"/>
        <v>0</v>
      </c>
      <c r="K230" s="38">
        <f t="shared" si="39"/>
        <v>0</v>
      </c>
    </row>
    <row r="231" spans="1:11" ht="30">
      <c r="A231" s="184" t="str">
        <f>D155</f>
        <v>PRODUCTO 12.</v>
      </c>
      <c r="B231" s="184"/>
      <c r="C231" s="184"/>
      <c r="D231" s="114" t="s">
        <v>285</v>
      </c>
      <c r="E231" s="114" t="s">
        <v>90</v>
      </c>
      <c r="F231" s="184" t="s">
        <v>89</v>
      </c>
      <c r="G231" s="184"/>
      <c r="H231" s="114" t="s">
        <v>56</v>
      </c>
      <c r="I231" s="114" t="s">
        <v>57</v>
      </c>
      <c r="J231" s="114" t="s">
        <v>58</v>
      </c>
      <c r="K231" s="114" t="s">
        <v>60</v>
      </c>
    </row>
    <row r="232" spans="1:11">
      <c r="A232" s="203">
        <f>A157</f>
        <v>0</v>
      </c>
      <c r="B232" s="203"/>
      <c r="C232" s="203"/>
      <c r="D232" s="36">
        <f>D157*$D$16*(1+$G$187)/(1-$G$186)</f>
        <v>0</v>
      </c>
      <c r="E232" s="36">
        <f>D232*12</f>
        <v>0</v>
      </c>
      <c r="F232" s="241">
        <f>E232*F157</f>
        <v>0</v>
      </c>
      <c r="G232" s="241"/>
      <c r="H232" s="116">
        <f>E232*(1+$K$9)*(1+$C$49)*$F$157</f>
        <v>0</v>
      </c>
      <c r="I232" s="116">
        <f>E232*(1+$K$9)*(1+$K$9)*(1+$C$49)*(1+$C$49)*$F$157</f>
        <v>0</v>
      </c>
      <c r="J232" s="116">
        <f>E232*(1+$K$9)*(1+$K$9)*(1+$K$9)*(1+$C$49)*(1+$C$49)*(1+$C$49)*$F$157</f>
        <v>0</v>
      </c>
      <c r="K232" s="116">
        <f>E232*(1+$K$9)*(1+$K$9)*(1+$K$9)*(1+$K$9)*(1+$C$49)*(1+$C$49)*(1+$C$49)*(1+$C$49)*$F$157</f>
        <v>0</v>
      </c>
    </row>
    <row r="233" spans="1:11">
      <c r="A233" s="203">
        <f>A158</f>
        <v>0</v>
      </c>
      <c r="B233" s="203"/>
      <c r="C233" s="203"/>
      <c r="D233" s="36">
        <f>D158*$D$16*(1+$G$187)/(1-$G$186)</f>
        <v>0</v>
      </c>
      <c r="E233" s="36">
        <f t="shared" ref="E233:E236" si="40">D233*12</f>
        <v>0</v>
      </c>
      <c r="F233" s="241">
        <f>E233*F158</f>
        <v>0</v>
      </c>
      <c r="G233" s="241"/>
      <c r="H233" s="116">
        <f>E233*(1+$K$9)*(1+$C$49)*$F$158</f>
        <v>0</v>
      </c>
      <c r="I233" s="116">
        <f>E233*(1+$K$9)*(1+$K$9)*(1+$C$49)*(1+$C$49)*$F$158</f>
        <v>0</v>
      </c>
      <c r="J233" s="116">
        <f>E233*(1+$K$9)*(1+$K$9)*(1+$K$9)*(1+$C$49)*(1+$C$49)*(1+$C$49)*$F$158</f>
        <v>0</v>
      </c>
      <c r="K233" s="116">
        <f>E233*(1+$K$9)*(1+$K$9)*(1+$K$9)*(1+$K$9)*(1+$C$49)*(1+$C$49)*(1+$C$49)*(1+$C$49)*$F$158</f>
        <v>0</v>
      </c>
    </row>
    <row r="234" spans="1:11">
      <c r="A234" s="203">
        <f>A159</f>
        <v>0</v>
      </c>
      <c r="B234" s="203"/>
      <c r="C234" s="203"/>
      <c r="D234" s="36">
        <f>D159*$D$16*(1+$G$187)/(1-$G$186)</f>
        <v>0</v>
      </c>
      <c r="E234" s="36">
        <f t="shared" si="40"/>
        <v>0</v>
      </c>
      <c r="F234" s="241">
        <f>E234*F159</f>
        <v>0</v>
      </c>
      <c r="G234" s="241"/>
      <c r="H234" s="116">
        <f>E234*(1+$K$9)*(1+$C$49)*$F$159</f>
        <v>0</v>
      </c>
      <c r="I234" s="116">
        <f>E234*(1+$K$9)*(1+$K$9)*(1+$C$49)*(1+$C$49)*$F$159</f>
        <v>0</v>
      </c>
      <c r="J234" s="116">
        <f>E234*(1+$K$9)*(1+$K$9)*(1+$K$9)*(1+$C$49)*(1+$C$49)*(1+$C$49)*$F$159</f>
        <v>0</v>
      </c>
      <c r="K234" s="116">
        <f>E234*(1+$K$9)*(1+$K$9)*(1+$K$9)*(1+$K$9)*(1+$C$49)*(1+$C$49)*(1+$C$49)*(1+$C$49)*$F$159</f>
        <v>0</v>
      </c>
    </row>
    <row r="235" spans="1:11">
      <c r="A235" s="203">
        <f>A160</f>
        <v>0</v>
      </c>
      <c r="B235" s="203"/>
      <c r="C235" s="203"/>
      <c r="D235" s="36">
        <f>D160*$D$16*(1+$G$187)/(1-$G$186)</f>
        <v>0</v>
      </c>
      <c r="E235" s="36">
        <f t="shared" si="40"/>
        <v>0</v>
      </c>
      <c r="F235" s="241">
        <f>E235*F160</f>
        <v>0</v>
      </c>
      <c r="G235" s="241"/>
      <c r="H235" s="116">
        <f>E235*(1+$K$9)*(1+$C$49)*$F$160</f>
        <v>0</v>
      </c>
      <c r="I235" s="116">
        <f>E235*(1+$K$9)*(1+$K$9)*(1+$C$49)*(1+$C$49)*$F$160</f>
        <v>0</v>
      </c>
      <c r="J235" s="116">
        <f>E235*(1+$K$9)*(1+$K$9)*(1+$K$9)*(1+$C$49)*(1+$C$49)*(1+$C$49)*$F$160</f>
        <v>0</v>
      </c>
      <c r="K235" s="116">
        <f>E235*(1+$K$9)*(1+$K$9)*(1+$K$9)*(1+$K$9)*(1+$C$49)*(1+$C$49)*(1+$C$49)*(1+$C$49)*$F$160</f>
        <v>0</v>
      </c>
    </row>
    <row r="236" spans="1:11">
      <c r="A236" s="203">
        <f>A161</f>
        <v>0</v>
      </c>
      <c r="B236" s="203"/>
      <c r="C236" s="203"/>
      <c r="D236" s="36">
        <f>D161*$D$16*(1+$G$187)/(1-$G$186)</f>
        <v>0</v>
      </c>
      <c r="E236" s="36">
        <f t="shared" si="40"/>
        <v>0</v>
      </c>
      <c r="F236" s="241">
        <f>E236*F161</f>
        <v>0</v>
      </c>
      <c r="G236" s="241"/>
      <c r="H236" s="116">
        <f>E236*(1+$K$9)*(1+$C$49)*$F$161</f>
        <v>0</v>
      </c>
      <c r="I236" s="116">
        <f>E236*(1+$K$9)*(1+$K$9)*(1+$C$49)*(1+$C$49)*$F$161</f>
        <v>0</v>
      </c>
      <c r="J236" s="116">
        <f>E236*(1+$K$9)*(1+$K$9)*(1+$K$9)*(1+$C$49)*(1+$C$49)*(1+$C$49)*$F$161</f>
        <v>0</v>
      </c>
      <c r="K236" s="116">
        <f>E236*(1+$K$9)*(1+$K$9)*(1+$K$9)*(1+$K$9)*(1+$C$49)*(1+$C$49)*(1+$C$49)*(1+$C$49)*$F$161</f>
        <v>0</v>
      </c>
    </row>
    <row r="237" spans="1:11">
      <c r="A237" s="181" t="str">
        <f>$M$190&amp;" "&amp;A231</f>
        <v>Costo Total PRODUCTO 12.</v>
      </c>
      <c r="B237" s="181"/>
      <c r="C237" s="181"/>
      <c r="D237" s="181"/>
      <c r="E237" s="181"/>
      <c r="F237" s="242">
        <f t="shared" ref="F237" si="41">SUM(F232:G236)</f>
        <v>0</v>
      </c>
      <c r="G237" s="242"/>
      <c r="H237" s="38">
        <f>SUM(H232:H236)</f>
        <v>0</v>
      </c>
      <c r="I237" s="38">
        <f t="shared" ref="I237:K237" si="42">SUM(I232:I236)</f>
        <v>0</v>
      </c>
      <c r="J237" s="38">
        <f t="shared" si="42"/>
        <v>0</v>
      </c>
      <c r="K237" s="38">
        <f t="shared" si="42"/>
        <v>0</v>
      </c>
    </row>
    <row r="238" spans="1:11" ht="30">
      <c r="A238" s="184" t="str">
        <f>D162</f>
        <v>PRODUCTO 13.</v>
      </c>
      <c r="B238" s="184"/>
      <c r="C238" s="184"/>
      <c r="D238" s="114" t="s">
        <v>285</v>
      </c>
      <c r="E238" s="114" t="s">
        <v>90</v>
      </c>
      <c r="F238" s="184" t="s">
        <v>89</v>
      </c>
      <c r="G238" s="184"/>
      <c r="H238" s="114" t="s">
        <v>56</v>
      </c>
      <c r="I238" s="114" t="s">
        <v>57</v>
      </c>
      <c r="J238" s="114" t="s">
        <v>58</v>
      </c>
      <c r="K238" s="114" t="s">
        <v>60</v>
      </c>
    </row>
    <row r="239" spans="1:11">
      <c r="A239" s="203">
        <f>A164</f>
        <v>0</v>
      </c>
      <c r="B239" s="203"/>
      <c r="C239" s="203"/>
      <c r="D239" s="36">
        <f>D164*$D$17*(1+$G$187)/(1-$G$186)</f>
        <v>0</v>
      </c>
      <c r="E239" s="36">
        <f>D239*12</f>
        <v>0</v>
      </c>
      <c r="F239" s="241">
        <f>E239*F164</f>
        <v>0</v>
      </c>
      <c r="G239" s="241"/>
      <c r="H239" s="116">
        <f>E239*(1+$K$9)*(1+$C$49)*$F$164</f>
        <v>0</v>
      </c>
      <c r="I239" s="116">
        <f>E239*(1+$K$9)*(1+$K$9)*(1+$C$49)*(1+$C$49)*$F$164</f>
        <v>0</v>
      </c>
      <c r="J239" s="116">
        <f>E239*(1+$K$9)*(1+$K$9)*(1+$K$9)*(1+$C$49)*(1+$C$49)*(1+$C$49)*$F$164</f>
        <v>0</v>
      </c>
      <c r="K239" s="116">
        <f>E239*(1+$K$9)*(1+$K$9)*(1+$K$9)*(1+$K$9)*(1+$C$49)*(1+$C$49)*(1+$C$49)*(1+$C$49)*$F$164</f>
        <v>0</v>
      </c>
    </row>
    <row r="240" spans="1:11">
      <c r="A240" s="203">
        <f>A165</f>
        <v>0</v>
      </c>
      <c r="B240" s="203"/>
      <c r="C240" s="203"/>
      <c r="D240" s="36">
        <f>D165*$D$17*(1+$G$187)/(1-$G$186)</f>
        <v>0</v>
      </c>
      <c r="E240" s="36">
        <f t="shared" ref="E240:E243" si="43">D240*12</f>
        <v>0</v>
      </c>
      <c r="F240" s="241">
        <f>E240*F165</f>
        <v>0</v>
      </c>
      <c r="G240" s="241"/>
      <c r="H240" s="116">
        <f>E240*(1+$K$9)*(1+$C$49)*$F$165</f>
        <v>0</v>
      </c>
      <c r="I240" s="116">
        <f>E240*(1+$K$9)*(1+$K$9)*(1+$C$49)*(1+$C$49)*$F$165</f>
        <v>0</v>
      </c>
      <c r="J240" s="116">
        <f>E240*(1+$K$9)*(1+$K$9)*(1+$K$9)*(1+$C$49)*(1+$C$49)*(1+$C$49)*$F$165</f>
        <v>0</v>
      </c>
      <c r="K240" s="116">
        <f>E240*(1+$K$9)*(1+$K$9)*(1+$K$9)*(1+$K$9)*(1+$C$49)*(1+$C$49)*(1+$C$49)*(1+$C$49)*$F$165</f>
        <v>0</v>
      </c>
    </row>
    <row r="241" spans="1:11">
      <c r="A241" s="203">
        <f>A166</f>
        <v>0</v>
      </c>
      <c r="B241" s="203"/>
      <c r="C241" s="203"/>
      <c r="D241" s="36">
        <f>D166*$D$17*(1+$G$187)/(1-$G$186)</f>
        <v>0</v>
      </c>
      <c r="E241" s="36">
        <f t="shared" si="43"/>
        <v>0</v>
      </c>
      <c r="F241" s="241">
        <f>E241*F166</f>
        <v>0</v>
      </c>
      <c r="G241" s="241"/>
      <c r="H241" s="116">
        <f>E241*(1+$K$9)*(1+$C$49)*$F$166</f>
        <v>0</v>
      </c>
      <c r="I241" s="116">
        <f>E241*(1+$K$9)*(1+$K$9)*(1+$C$49)*(1+$C$49)*$F$166</f>
        <v>0</v>
      </c>
      <c r="J241" s="116">
        <f>E241*(1+$K$9)*(1+$K$9)*(1+$K$9)*(1+$C$49)*(1+$C$49)*(1+$C$49)*$F$166</f>
        <v>0</v>
      </c>
      <c r="K241" s="116">
        <f>E241*(1+$K$9)*(1+$K$9)*(1+$K$9)*(1+$K$9)*(1+$C$49)*(1+$C$49)*(1+$C$49)*(1+$C$49)*$F$166</f>
        <v>0</v>
      </c>
    </row>
    <row r="242" spans="1:11">
      <c r="A242" s="203">
        <f>A167</f>
        <v>0</v>
      </c>
      <c r="B242" s="203"/>
      <c r="C242" s="203"/>
      <c r="D242" s="36">
        <f>D167*$D$17*(1+$G$187)/(1-$G$186)</f>
        <v>0</v>
      </c>
      <c r="E242" s="36">
        <f t="shared" si="43"/>
        <v>0</v>
      </c>
      <c r="F242" s="241">
        <f>E242*F167</f>
        <v>0</v>
      </c>
      <c r="G242" s="241"/>
      <c r="H242" s="116">
        <f>E242*(1+$K$9)*(1+$C$49)*$F$167</f>
        <v>0</v>
      </c>
      <c r="I242" s="116">
        <f>E242*(1+$K$9)*(1+$K$9)*(1+$C$49)*(1+$C$49)*$F$167</f>
        <v>0</v>
      </c>
      <c r="J242" s="116">
        <f>E242*(1+$K$9)*(1+$K$9)*(1+$K$9)*(1+$C$49)*(1+$C$49)*(1+$C$49)*$F$167</f>
        <v>0</v>
      </c>
      <c r="K242" s="116">
        <f>E242*(1+$K$9)*(1+$K$9)*(1+$K$9)*(1+$K$9)*(1+$C$49)*(1+$C$49)*(1+$C$49)*(1+$C$49)*$F$167</f>
        <v>0</v>
      </c>
    </row>
    <row r="243" spans="1:11">
      <c r="A243" s="203">
        <f>A168</f>
        <v>0</v>
      </c>
      <c r="B243" s="203"/>
      <c r="C243" s="203"/>
      <c r="D243" s="36">
        <f>D168*$D$17*(1+$G$187)/(1-$G$186)</f>
        <v>0</v>
      </c>
      <c r="E243" s="36">
        <f t="shared" si="43"/>
        <v>0</v>
      </c>
      <c r="F243" s="241">
        <f>E243*F168</f>
        <v>0</v>
      </c>
      <c r="G243" s="241"/>
      <c r="H243" s="116">
        <f>E243*(1+$K$9)*(1+$C$49)*$F$168</f>
        <v>0</v>
      </c>
      <c r="I243" s="116">
        <f>E243*(1+$K$9)*(1+$K$9)*(1+$C$49)*(1+$C$49)*$F$168</f>
        <v>0</v>
      </c>
      <c r="J243" s="116">
        <f>E243*(1+$K$9)*(1+$K$9)*(1+$K$9)*(1+$C$49)*(1+$C$49)*(1+$C$49)*$F$168</f>
        <v>0</v>
      </c>
      <c r="K243" s="116">
        <f>E243*(1+$K$9)*(1+$K$9)*(1+$K$9)*(1+$K$9)*(1+$C$49)*(1+$C$49)*(1+$C$49)*(1+$C$49)*$F$168</f>
        <v>0</v>
      </c>
    </row>
    <row r="244" spans="1:11">
      <c r="A244" s="181" t="str">
        <f>$M$190&amp;" "&amp;A238</f>
        <v>Costo Total PRODUCTO 13.</v>
      </c>
      <c r="B244" s="181"/>
      <c r="C244" s="181"/>
      <c r="D244" s="181"/>
      <c r="E244" s="181"/>
      <c r="F244" s="242">
        <f t="shared" ref="F244" si="44">SUM(F239:G243)</f>
        <v>0</v>
      </c>
      <c r="G244" s="242"/>
      <c r="H244" s="38">
        <f>SUM(H239:H243)</f>
        <v>0</v>
      </c>
      <c r="I244" s="38">
        <f t="shared" ref="I244:K244" si="45">SUM(I239:I243)</f>
        <v>0</v>
      </c>
      <c r="J244" s="38">
        <f t="shared" si="45"/>
        <v>0</v>
      </c>
      <c r="K244" s="38">
        <f t="shared" si="45"/>
        <v>0</v>
      </c>
    </row>
    <row r="245" spans="1:11" ht="30">
      <c r="A245" s="184" t="str">
        <f>D169</f>
        <v>PRODUCTO 14.</v>
      </c>
      <c r="B245" s="184"/>
      <c r="C245" s="184"/>
      <c r="D245" s="114" t="s">
        <v>285</v>
      </c>
      <c r="E245" s="114" t="s">
        <v>90</v>
      </c>
      <c r="F245" s="184" t="s">
        <v>89</v>
      </c>
      <c r="G245" s="184"/>
      <c r="H245" s="114" t="s">
        <v>56</v>
      </c>
      <c r="I245" s="114" t="s">
        <v>57</v>
      </c>
      <c r="J245" s="114" t="s">
        <v>58</v>
      </c>
      <c r="K245" s="114" t="s">
        <v>60</v>
      </c>
    </row>
    <row r="246" spans="1:11">
      <c r="A246" s="203">
        <f>A171</f>
        <v>0</v>
      </c>
      <c r="B246" s="203"/>
      <c r="C246" s="203"/>
      <c r="D246" s="36">
        <f>D171*$D$18*(1+$G$187)/(1-$G$186)</f>
        <v>0</v>
      </c>
      <c r="E246" s="36">
        <f>D246*12</f>
        <v>0</v>
      </c>
      <c r="F246" s="241">
        <f>E246*F171</f>
        <v>0</v>
      </c>
      <c r="G246" s="241"/>
      <c r="H246" s="116">
        <f>E246*(1+$K$9)*(1+$C$49)*$F$171</f>
        <v>0</v>
      </c>
      <c r="I246" s="116">
        <f>E246*(1+$K$9)*(1+$K$9)*(1+$C$49)*(1+$C$49)*$F$171</f>
        <v>0</v>
      </c>
      <c r="J246" s="116">
        <f>E246*(1+$K$9)*(1+$K$9)*(1+$K$9)*(1+$C$49)*(1+$C$49)*(1+$C$49)*$F$171</f>
        <v>0</v>
      </c>
      <c r="K246" s="116">
        <f>E246*(1+$K$9)*(1+$K$9)*(1+$K$9)*(1+$K$9)*(1+$C$49)*(1+$C$49)*(1+$C$49)*(1+$C$49)*$F$171</f>
        <v>0</v>
      </c>
    </row>
    <row r="247" spans="1:11">
      <c r="A247" s="203">
        <f>A172</f>
        <v>0</v>
      </c>
      <c r="B247" s="203"/>
      <c r="C247" s="203"/>
      <c r="D247" s="36">
        <f>D172*$D$18*(1+$G$187)/(1-$G$186)</f>
        <v>0</v>
      </c>
      <c r="E247" s="36">
        <f t="shared" ref="E247:E250" si="46">D247*12</f>
        <v>0</v>
      </c>
      <c r="F247" s="241">
        <f>E247*F172</f>
        <v>0</v>
      </c>
      <c r="G247" s="241"/>
      <c r="H247" s="116">
        <f>E247*(1+$K$9)*(1+$C$49)*$F$172</f>
        <v>0</v>
      </c>
      <c r="I247" s="116">
        <f>E247*(1+$K$9)*(1+$K$9)*(1+$C$49)*(1+$C$49)*$F$172</f>
        <v>0</v>
      </c>
      <c r="J247" s="116">
        <f>E247*(1+$K$9)*(1+$K$9)*(1+$K$9)*(1+$C$49)*(1+$C$49)*(1+$C$49)*$F$172</f>
        <v>0</v>
      </c>
      <c r="K247" s="116">
        <f>E247*(1+$K$9)*(1+$K$9)*(1+$K$9)*(1+$K$9)*(1+$C$49)*(1+$C$49)*(1+$C$49)*(1+$C$49)*$F$172</f>
        <v>0</v>
      </c>
    </row>
    <row r="248" spans="1:11">
      <c r="A248" s="203">
        <f>A173</f>
        <v>0</v>
      </c>
      <c r="B248" s="203"/>
      <c r="C248" s="203"/>
      <c r="D248" s="36">
        <f>D173*$D$18*(1+$G$187)/(1-$G$186)</f>
        <v>0</v>
      </c>
      <c r="E248" s="36">
        <f t="shared" si="46"/>
        <v>0</v>
      </c>
      <c r="F248" s="241">
        <f>E248*F173</f>
        <v>0</v>
      </c>
      <c r="G248" s="241"/>
      <c r="H248" s="116">
        <f>E248*(1+$K$9)*(1+$C$49)*$F$173</f>
        <v>0</v>
      </c>
      <c r="I248" s="116">
        <f>E248*(1+$K$9)*(1+$K$9)*(1+$C$49)*(1+$C$49)*$F$173</f>
        <v>0</v>
      </c>
      <c r="J248" s="116">
        <f>E248*(1+$K$9)*(1+$K$9)*(1+$K$9)*(1+$C$49)*(1+$C$49)*(1+$C$49)*$F$173</f>
        <v>0</v>
      </c>
      <c r="K248" s="116">
        <f>E248*(1+$K$9)*(1+$K$9)*(1+$K$9)*(1+$K$9)*(1+$C$49)*(1+$C$49)*(1+$C$49)*(1+$C$49)*$F$173</f>
        <v>0</v>
      </c>
    </row>
    <row r="249" spans="1:11">
      <c r="A249" s="203">
        <f>A174</f>
        <v>0</v>
      </c>
      <c r="B249" s="203"/>
      <c r="C249" s="203"/>
      <c r="D249" s="36">
        <f>D174*$D$18*(1+$G$187)/(1-$G$186)</f>
        <v>0</v>
      </c>
      <c r="E249" s="36">
        <f t="shared" si="46"/>
        <v>0</v>
      </c>
      <c r="F249" s="241">
        <f>E249*F174</f>
        <v>0</v>
      </c>
      <c r="G249" s="241"/>
      <c r="H249" s="116">
        <f>E249*(1+$K$9)*(1+$C$49)*$F$174</f>
        <v>0</v>
      </c>
      <c r="I249" s="116">
        <f>E249*(1+$K$9)*(1+$K$9)*(1+$C$49)*(1+$C$49)*$F$174</f>
        <v>0</v>
      </c>
      <c r="J249" s="116">
        <f>E249*(1+$K$9)*(1+$K$9)*(1+$K$9)*(1+$C$49)*(1+$C$49)*(1+$C$49)*$F$174</f>
        <v>0</v>
      </c>
      <c r="K249" s="116">
        <f>E249*(1+$K$9)*(1+$K$9)*(1+$K$9)*(1+$K$9)*(1+$C$49)*(1+$C$49)*(1+$C$49)*(1+$C$49)*$F$174</f>
        <v>0</v>
      </c>
    </row>
    <row r="250" spans="1:11">
      <c r="A250" s="203">
        <f>A175</f>
        <v>0</v>
      </c>
      <c r="B250" s="203"/>
      <c r="C250" s="203"/>
      <c r="D250" s="36">
        <f>D175*$D$18*(1+$G$187)/(1-$G$186)</f>
        <v>0</v>
      </c>
      <c r="E250" s="36">
        <f t="shared" si="46"/>
        <v>0</v>
      </c>
      <c r="F250" s="241">
        <f>E250*F175</f>
        <v>0</v>
      </c>
      <c r="G250" s="241"/>
      <c r="H250" s="116">
        <f>E250*(1+$K$9)*(1+$C$49)*$F$175</f>
        <v>0</v>
      </c>
      <c r="I250" s="116">
        <f>E250*(1+$K$9)*(1+$K$9)*(1+$C$49)*(1+$C$49)*$F$175</f>
        <v>0</v>
      </c>
      <c r="J250" s="116">
        <f>E250*(1+$K$9)*(1+$K$9)*(1+$K$9)*(1+$C$49)*(1+$C$49)*(1+$C$49)*$F$175</f>
        <v>0</v>
      </c>
      <c r="K250" s="116">
        <f>E250*(1+$K$9)*(1+$K$9)*(1+$K$9)*(1+$K$9)*(1+$C$49)*(1+$C$49)*(1+$C$49)*(1+$C$49)*$F$175</f>
        <v>0</v>
      </c>
    </row>
    <row r="251" spans="1:11">
      <c r="A251" s="181" t="str">
        <f>$M$190&amp;" "&amp;A245</f>
        <v>Costo Total PRODUCTO 14.</v>
      </c>
      <c r="B251" s="181"/>
      <c r="C251" s="181"/>
      <c r="D251" s="181"/>
      <c r="E251" s="181"/>
      <c r="F251" s="242">
        <f t="shared" ref="F251" si="47">SUM(F246:G250)</f>
        <v>0</v>
      </c>
      <c r="G251" s="242"/>
      <c r="H251" s="38">
        <f>SUM(H246:H250)</f>
        <v>0</v>
      </c>
      <c r="I251" s="38">
        <f t="shared" ref="I251:K251" si="48">SUM(I246:I250)</f>
        <v>0</v>
      </c>
      <c r="J251" s="38">
        <f t="shared" si="48"/>
        <v>0</v>
      </c>
      <c r="K251" s="38">
        <f t="shared" si="48"/>
        <v>0</v>
      </c>
    </row>
    <row r="252" spans="1:11" s="20" customFormat="1" ht="30">
      <c r="A252" s="184" t="str">
        <f>D176</f>
        <v>PRODUCTO 15.</v>
      </c>
      <c r="B252" s="184"/>
      <c r="C252" s="184"/>
      <c r="D252" s="16" t="s">
        <v>285</v>
      </c>
      <c r="E252" s="16" t="s">
        <v>90</v>
      </c>
      <c r="F252" s="184" t="s">
        <v>89</v>
      </c>
      <c r="G252" s="184"/>
      <c r="H252" s="16" t="s">
        <v>56</v>
      </c>
      <c r="I252" s="16" t="s">
        <v>57</v>
      </c>
      <c r="J252" s="16" t="s">
        <v>58</v>
      </c>
      <c r="K252" s="16" t="s">
        <v>60</v>
      </c>
    </row>
    <row r="253" spans="1:11">
      <c r="A253" s="203">
        <f>A178</f>
        <v>0</v>
      </c>
      <c r="B253" s="203"/>
      <c r="C253" s="203"/>
      <c r="D253" s="36">
        <f>D178*$D$19*(1+$G$187)/(1-$G$186)</f>
        <v>0</v>
      </c>
      <c r="E253" s="36">
        <f>D253*12</f>
        <v>0</v>
      </c>
      <c r="F253" s="241">
        <f>E253*F178</f>
        <v>0</v>
      </c>
      <c r="G253" s="241"/>
      <c r="H253" s="37">
        <f>E253*(1+$K$9)*(1+$C$49)*$F$178</f>
        <v>0</v>
      </c>
      <c r="I253" s="37">
        <f>E253*(1+$K$9)*(1+$K$9)*(1+$C$49)*(1+$C$49)*$F$178</f>
        <v>0</v>
      </c>
      <c r="J253" s="37">
        <f>E253*(1+$K$9)*(1+$K$9)*(1+$K$9)*(1+$C$49)*(1+$C$49)*(1+$C$49)*$F$178</f>
        <v>0</v>
      </c>
      <c r="K253" s="37">
        <f>E253*(1+$K$9)*(1+$K$9)*(1+$K$9)*(1+$K$9)*(1+$C$49)*(1+$C$49)*(1+$C$49)*(1+$C$49)*$F$178</f>
        <v>0</v>
      </c>
    </row>
    <row r="254" spans="1:11">
      <c r="A254" s="203">
        <f>A179</f>
        <v>0</v>
      </c>
      <c r="B254" s="203"/>
      <c r="C254" s="203"/>
      <c r="D254" s="36">
        <f>D179*$D$19*(1+$G$187)/(1-$G$186)</f>
        <v>0</v>
      </c>
      <c r="E254" s="36">
        <f t="shared" ref="E254:E257" si="49">D254*12</f>
        <v>0</v>
      </c>
      <c r="F254" s="241">
        <f>E254*F179</f>
        <v>0</v>
      </c>
      <c r="G254" s="241"/>
      <c r="H254" s="37">
        <f>E254*(1+$K$9)*(1+$C$49)*$F$179</f>
        <v>0</v>
      </c>
      <c r="I254" s="37">
        <f>E254*(1+$K$9)*(1+$K$9)*(1+$C$49)*(1+$C$49)*$F$179</f>
        <v>0</v>
      </c>
      <c r="J254" s="37">
        <f>E254*(1+$K$9)*(1+$K$9)*(1+$K$9)*(1+$C$49)*(1+$C$49)*(1+$C$49)*$F$179</f>
        <v>0</v>
      </c>
      <c r="K254" s="37">
        <f>E254*(1+$K$9)*(1+$K$9)*(1+$K$9)*(1+$K$9)*(1+$C$49)*(1+$C$49)*(1+$C$49)*(1+$C$49)*$F$179</f>
        <v>0</v>
      </c>
    </row>
    <row r="255" spans="1:11">
      <c r="A255" s="203">
        <f>A180</f>
        <v>0</v>
      </c>
      <c r="B255" s="203"/>
      <c r="C255" s="203"/>
      <c r="D255" s="36">
        <f>D180*$D$19*(1+$G$187)/(1-$G$186)</f>
        <v>0</v>
      </c>
      <c r="E255" s="36">
        <f t="shared" si="49"/>
        <v>0</v>
      </c>
      <c r="F255" s="241">
        <f>E255*F180</f>
        <v>0</v>
      </c>
      <c r="G255" s="241"/>
      <c r="H255" s="37">
        <f>E255*(1+$K$9)*(1+$C$49)*$F$180</f>
        <v>0</v>
      </c>
      <c r="I255" s="37">
        <f>E255*(1+$K$9)*(1+$K$9)*(1+$C$49)*(1+$C$49)*$F$180</f>
        <v>0</v>
      </c>
      <c r="J255" s="37">
        <f>E255*(1+$K$9)*(1+$K$9)*(1+$K$9)*(1+$C$49)*(1+$C$49)*(1+$C$49)*$F$180</f>
        <v>0</v>
      </c>
      <c r="K255" s="37">
        <f>E255*(1+$K$9)*(1+$K$9)*(1+$K$9)*(1+$K$9)*(1+$C$49)*(1+$C$49)*(1+$C$49)*(1+$C$49)*$F$180</f>
        <v>0</v>
      </c>
    </row>
    <row r="256" spans="1:11">
      <c r="A256" s="203">
        <f>A181</f>
        <v>0</v>
      </c>
      <c r="B256" s="203"/>
      <c r="C256" s="203"/>
      <c r="D256" s="36">
        <f>D181*$D$19*(1+$G$187)/(1-$G$186)</f>
        <v>0</v>
      </c>
      <c r="E256" s="36">
        <f t="shared" si="49"/>
        <v>0</v>
      </c>
      <c r="F256" s="241">
        <f>E256*F181</f>
        <v>0</v>
      </c>
      <c r="G256" s="241"/>
      <c r="H256" s="37">
        <f>E256*(1+$K$9)*(1+$C$49)*$F$181</f>
        <v>0</v>
      </c>
      <c r="I256" s="37">
        <f>E256*(1+$K$9)*(1+$K$9)*(1+$C$49)*(1+$C$49)*$F$181</f>
        <v>0</v>
      </c>
      <c r="J256" s="37">
        <f>E256*(1+$K$9)*(1+$K$9)*(1+$K$9)*(1+$C$49)*(1+$C$49)*(1+$C$49)*$F$181</f>
        <v>0</v>
      </c>
      <c r="K256" s="37">
        <f>E256*(1+$K$9)*(1+$K$9)*(1+$K$9)*(1+$K$9)*(1+$C$49)*(1+$C$49)*(1+$C$49)*(1+$C$49)*$F$181</f>
        <v>0</v>
      </c>
    </row>
    <row r="257" spans="1:11">
      <c r="A257" s="203">
        <f>A182</f>
        <v>0</v>
      </c>
      <c r="B257" s="203"/>
      <c r="C257" s="203"/>
      <c r="D257" s="36">
        <f>D182*$D$19*(1+$G$187)/(1-$G$186)</f>
        <v>0</v>
      </c>
      <c r="E257" s="36">
        <f t="shared" si="49"/>
        <v>0</v>
      </c>
      <c r="F257" s="241">
        <f>E257*F182</f>
        <v>0</v>
      </c>
      <c r="G257" s="241"/>
      <c r="H257" s="37">
        <f>E257*(1+$K$9)*(1+$C$49)*$F$182</f>
        <v>0</v>
      </c>
      <c r="I257" s="37">
        <f>E257*(1+$K$9)*(1+$K$9)*(1+$C$49)*(1+$C$49)*$F$181</f>
        <v>0</v>
      </c>
      <c r="J257" s="37">
        <f>E257*(1+$K$9)*(1+$K$9)*(1+$K$9)*(1+$C$49)*(1+$C$49)*(1+$C$49)*$F$182</f>
        <v>0</v>
      </c>
      <c r="K257" s="37">
        <f>E257*(1+$K$9)*(1+$K$9)*(1+$K$9)*(1+$K$9)*(1+$C$49)*(1+$C$49)*(1+$C$49)*(1+$C$49)*$F$182</f>
        <v>0</v>
      </c>
    </row>
    <row r="258" spans="1:11">
      <c r="A258" s="181" t="str">
        <f>$M$190&amp;" "&amp;A252</f>
        <v>Costo Total PRODUCTO 15.</v>
      </c>
      <c r="B258" s="181"/>
      <c r="C258" s="181"/>
      <c r="D258" s="181"/>
      <c r="E258" s="181"/>
      <c r="F258" s="242">
        <f t="shared" ref="F258" si="50">SUM(F253:G257)</f>
        <v>0</v>
      </c>
      <c r="G258" s="242"/>
      <c r="H258" s="38">
        <f>SUM(H253:H257)</f>
        <v>0</v>
      </c>
      <c r="I258" s="38">
        <f t="shared" ref="I258:K258" si="51">SUM(I253:I257)</f>
        <v>0</v>
      </c>
      <c r="J258" s="38">
        <f t="shared" si="51"/>
        <v>0</v>
      </c>
      <c r="K258" s="38">
        <f t="shared" si="51"/>
        <v>0</v>
      </c>
    </row>
    <row r="259" spans="1:11" ht="15" customHeight="1">
      <c r="A259" s="200" t="s">
        <v>396</v>
      </c>
      <c r="B259" s="201"/>
      <c r="C259" s="201"/>
      <c r="D259" s="201"/>
      <c r="E259" s="202"/>
      <c r="F259" s="242">
        <f>SUM(F258,F216,F209,F202,F195,F223,F230,F237,F244,F251)</f>
        <v>0</v>
      </c>
      <c r="G259" s="242"/>
      <c r="H259" s="50">
        <f>SUM(H258,H216,H209,H202,H195,H223,H230,H237,H244,H251)</f>
        <v>0</v>
      </c>
      <c r="I259" s="115">
        <f t="shared" ref="I259:K259" si="52">SUM(I258,I216,I209,I202,I195,I223,I230,I237,I244,I251)</f>
        <v>0</v>
      </c>
      <c r="J259" s="115">
        <f t="shared" si="52"/>
        <v>0</v>
      </c>
      <c r="K259" s="115">
        <f t="shared" si="52"/>
        <v>0</v>
      </c>
    </row>
  </sheetData>
  <sheetProtection password="E2F9" sheet="1" objects="1" scenarios="1" formatColumns="0" formatRows="0"/>
  <mergeCells count="485">
    <mergeCell ref="A7:K7"/>
    <mergeCell ref="A9:C9"/>
    <mergeCell ref="G9:J9"/>
    <mergeCell ref="A10:C10"/>
    <mergeCell ref="A11:C11"/>
    <mergeCell ref="A12:C12"/>
    <mergeCell ref="A2:K2"/>
    <mergeCell ref="A3:K3"/>
    <mergeCell ref="A5:K5"/>
    <mergeCell ref="A24:C24"/>
    <mergeCell ref="D24:G24"/>
    <mergeCell ref="H24:K24"/>
    <mergeCell ref="A25:C25"/>
    <mergeCell ref="D25:G25"/>
    <mergeCell ref="H25:K25"/>
    <mergeCell ref="A13:C13"/>
    <mergeCell ref="A19:C19"/>
    <mergeCell ref="A21:K21"/>
    <mergeCell ref="A23:C23"/>
    <mergeCell ref="D23:G23"/>
    <mergeCell ref="H23:K23"/>
    <mergeCell ref="A14:C14"/>
    <mergeCell ref="A15:C15"/>
    <mergeCell ref="A16:C16"/>
    <mergeCell ref="A17:C17"/>
    <mergeCell ref="A18:C18"/>
    <mergeCell ref="A33:C33"/>
    <mergeCell ref="D33:G33"/>
    <mergeCell ref="H33:K33"/>
    <mergeCell ref="A26:C26"/>
    <mergeCell ref="D26:G26"/>
    <mergeCell ref="H26:K26"/>
    <mergeCell ref="A27:C27"/>
    <mergeCell ref="D27:G27"/>
    <mergeCell ref="H27:K27"/>
    <mergeCell ref="A28:C28"/>
    <mergeCell ref="A29:C29"/>
    <mergeCell ref="A30:C30"/>
    <mergeCell ref="A31:C31"/>
    <mergeCell ref="A32:C32"/>
    <mergeCell ref="D28:G28"/>
    <mergeCell ref="D29:G29"/>
    <mergeCell ref="D30:G30"/>
    <mergeCell ref="D31:G31"/>
    <mergeCell ref="D32:G32"/>
    <mergeCell ref="H28:K28"/>
    <mergeCell ref="H29:K29"/>
    <mergeCell ref="H30:K30"/>
    <mergeCell ref="H31:K31"/>
    <mergeCell ref="H32:K32"/>
    <mergeCell ref="A38:C38"/>
    <mergeCell ref="D38:E38"/>
    <mergeCell ref="F38:G38"/>
    <mergeCell ref="H38:K38"/>
    <mergeCell ref="A39:C39"/>
    <mergeCell ref="D39:E39"/>
    <mergeCell ref="F39:G39"/>
    <mergeCell ref="H39:K39"/>
    <mergeCell ref="A35:K35"/>
    <mergeCell ref="A36:K36"/>
    <mergeCell ref="A37:C37"/>
    <mergeCell ref="D37:E37"/>
    <mergeCell ref="F37:G37"/>
    <mergeCell ref="H37:K37"/>
    <mergeCell ref="A47:C47"/>
    <mergeCell ref="D47:E47"/>
    <mergeCell ref="F47:G47"/>
    <mergeCell ref="H47:K47"/>
    <mergeCell ref="A49:B49"/>
    <mergeCell ref="D49:K49"/>
    <mergeCell ref="A40:C40"/>
    <mergeCell ref="D40:E40"/>
    <mergeCell ref="F40:G40"/>
    <mergeCell ref="H40:K40"/>
    <mergeCell ref="A41:C41"/>
    <mergeCell ref="D41:E41"/>
    <mergeCell ref="F41:G41"/>
    <mergeCell ref="H41:K41"/>
    <mergeCell ref="A42:C42"/>
    <mergeCell ref="A43:C43"/>
    <mergeCell ref="A44:C44"/>
    <mergeCell ref="A45:C45"/>
    <mergeCell ref="A46:C46"/>
    <mergeCell ref="D42:E42"/>
    <mergeCell ref="D43:E43"/>
    <mergeCell ref="D44:E44"/>
    <mergeCell ref="D45:E45"/>
    <mergeCell ref="D46:E46"/>
    <mergeCell ref="A50:C50"/>
    <mergeCell ref="D50:E50"/>
    <mergeCell ref="F50:G50"/>
    <mergeCell ref="H50:I50"/>
    <mergeCell ref="J50:K50"/>
    <mergeCell ref="A51:C51"/>
    <mergeCell ref="D51:E51"/>
    <mergeCell ref="F51:G51"/>
    <mergeCell ref="H51:I51"/>
    <mergeCell ref="J51:K51"/>
    <mergeCell ref="A52:C52"/>
    <mergeCell ref="D52:E52"/>
    <mergeCell ref="F52:G52"/>
    <mergeCell ref="H52:I52"/>
    <mergeCell ref="J52:K52"/>
    <mergeCell ref="A53:C53"/>
    <mergeCell ref="D53:E53"/>
    <mergeCell ref="F53:G53"/>
    <mergeCell ref="H53:I53"/>
    <mergeCell ref="J53:K53"/>
    <mergeCell ref="A54:C54"/>
    <mergeCell ref="D54:E54"/>
    <mergeCell ref="F54:G54"/>
    <mergeCell ref="H54:I54"/>
    <mergeCell ref="J54:K54"/>
    <mergeCell ref="A60:C60"/>
    <mergeCell ref="D60:E60"/>
    <mergeCell ref="F60:G60"/>
    <mergeCell ref="H60:I60"/>
    <mergeCell ref="J60:K60"/>
    <mergeCell ref="A55:C55"/>
    <mergeCell ref="A56:C56"/>
    <mergeCell ref="A57:C57"/>
    <mergeCell ref="A58:C58"/>
    <mergeCell ref="A59:C59"/>
    <mergeCell ref="D55:E55"/>
    <mergeCell ref="D56:E56"/>
    <mergeCell ref="D57:E57"/>
    <mergeCell ref="D58:E58"/>
    <mergeCell ref="D59:E59"/>
    <mergeCell ref="F55:G55"/>
    <mergeCell ref="F56:G56"/>
    <mergeCell ref="F57:G57"/>
    <mergeCell ref="F58:G58"/>
    <mergeCell ref="A67:D67"/>
    <mergeCell ref="A68:D68"/>
    <mergeCell ref="A69:D69"/>
    <mergeCell ref="E69:I69"/>
    <mergeCell ref="A70:D70"/>
    <mergeCell ref="A71:D71"/>
    <mergeCell ref="A62:K62"/>
    <mergeCell ref="A65:D65"/>
    <mergeCell ref="E65:I65"/>
    <mergeCell ref="A66:D66"/>
    <mergeCell ref="A72:D72"/>
    <mergeCell ref="A73:D73"/>
    <mergeCell ref="E73:I73"/>
    <mergeCell ref="A74:D74"/>
    <mergeCell ref="A75:D75"/>
    <mergeCell ref="A76:D76"/>
    <mergeCell ref="A81:D81"/>
    <mergeCell ref="A82:D82"/>
    <mergeCell ref="A83:D83"/>
    <mergeCell ref="A102:D102"/>
    <mergeCell ref="A103:D103"/>
    <mergeCell ref="A104:D104"/>
    <mergeCell ref="A105:D105"/>
    <mergeCell ref="E105:I105"/>
    <mergeCell ref="A106:D106"/>
    <mergeCell ref="A77:D77"/>
    <mergeCell ref="E77:I77"/>
    <mergeCell ref="A78:D78"/>
    <mergeCell ref="A79:D79"/>
    <mergeCell ref="A80:D80"/>
    <mergeCell ref="A101:D101"/>
    <mergeCell ref="E101:I101"/>
    <mergeCell ref="A84:D84"/>
    <mergeCell ref="A85:D85"/>
    <mergeCell ref="A86:D86"/>
    <mergeCell ref="A87:D87"/>
    <mergeCell ref="A88:D88"/>
    <mergeCell ref="A89:D89"/>
    <mergeCell ref="A90:D90"/>
    <mergeCell ref="A91:D91"/>
    <mergeCell ref="E81:I81"/>
    <mergeCell ref="E85:I85"/>
    <mergeCell ref="E89:I89"/>
    <mergeCell ref="A113:C114"/>
    <mergeCell ref="D113:I113"/>
    <mergeCell ref="G114:I114"/>
    <mergeCell ref="A115:C115"/>
    <mergeCell ref="G115:I115"/>
    <mergeCell ref="A116:C116"/>
    <mergeCell ref="G116:I116"/>
    <mergeCell ref="A107:D107"/>
    <mergeCell ref="A109:K109"/>
    <mergeCell ref="A111:K111"/>
    <mergeCell ref="A120:C121"/>
    <mergeCell ref="D120:I120"/>
    <mergeCell ref="G121:I121"/>
    <mergeCell ref="A122:C122"/>
    <mergeCell ref="G122:I122"/>
    <mergeCell ref="A123:C123"/>
    <mergeCell ref="G123:I123"/>
    <mergeCell ref="A117:C117"/>
    <mergeCell ref="G117:I117"/>
    <mergeCell ref="A118:C118"/>
    <mergeCell ref="G118:I118"/>
    <mergeCell ref="A119:C119"/>
    <mergeCell ref="G119:I119"/>
    <mergeCell ref="A127:C128"/>
    <mergeCell ref="D127:I127"/>
    <mergeCell ref="G128:I128"/>
    <mergeCell ref="A129:C129"/>
    <mergeCell ref="G129:I129"/>
    <mergeCell ref="A130:C130"/>
    <mergeCell ref="G130:I130"/>
    <mergeCell ref="A124:C124"/>
    <mergeCell ref="G124:I124"/>
    <mergeCell ref="A125:C125"/>
    <mergeCell ref="G125:I125"/>
    <mergeCell ref="A126:C126"/>
    <mergeCell ref="G126:I126"/>
    <mergeCell ref="G135:I135"/>
    <mergeCell ref="A136:C136"/>
    <mergeCell ref="G136:I136"/>
    <mergeCell ref="A137:C137"/>
    <mergeCell ref="G137:I137"/>
    <mergeCell ref="A131:C131"/>
    <mergeCell ref="G131:I131"/>
    <mergeCell ref="A132:C132"/>
    <mergeCell ref="G132:I132"/>
    <mergeCell ref="A133:C133"/>
    <mergeCell ref="G133:I133"/>
    <mergeCell ref="A180:C180"/>
    <mergeCell ref="G180:I180"/>
    <mergeCell ref="A181:C181"/>
    <mergeCell ref="G181:I181"/>
    <mergeCell ref="A182:C182"/>
    <mergeCell ref="G182:I182"/>
    <mergeCell ref="A176:C177"/>
    <mergeCell ref="D176:I176"/>
    <mergeCell ref="G177:I177"/>
    <mergeCell ref="A178:C178"/>
    <mergeCell ref="G178:I178"/>
    <mergeCell ref="A179:C179"/>
    <mergeCell ref="G179:I179"/>
    <mergeCell ref="A191:C191"/>
    <mergeCell ref="F191:G191"/>
    <mergeCell ref="A192:C192"/>
    <mergeCell ref="F192:G192"/>
    <mergeCell ref="A193:C193"/>
    <mergeCell ref="F193:G193"/>
    <mergeCell ref="A184:K184"/>
    <mergeCell ref="A186:F186"/>
    <mergeCell ref="A187:F187"/>
    <mergeCell ref="A189:C189"/>
    <mergeCell ref="F189:G189"/>
    <mergeCell ref="A190:C190"/>
    <mergeCell ref="F190:G190"/>
    <mergeCell ref="A197:C197"/>
    <mergeCell ref="F197:G197"/>
    <mergeCell ref="A198:C198"/>
    <mergeCell ref="F198:G198"/>
    <mergeCell ref="A199:C199"/>
    <mergeCell ref="F199:G199"/>
    <mergeCell ref="A194:C194"/>
    <mergeCell ref="F194:G194"/>
    <mergeCell ref="A195:E195"/>
    <mergeCell ref="F195:G195"/>
    <mergeCell ref="A196:C196"/>
    <mergeCell ref="F196:G196"/>
    <mergeCell ref="A203:C203"/>
    <mergeCell ref="F203:G203"/>
    <mergeCell ref="A204:C204"/>
    <mergeCell ref="F204:G204"/>
    <mergeCell ref="A205:C205"/>
    <mergeCell ref="F205:G205"/>
    <mergeCell ref="A200:C200"/>
    <mergeCell ref="F200:G200"/>
    <mergeCell ref="A201:C201"/>
    <mergeCell ref="F201:G201"/>
    <mergeCell ref="A202:E202"/>
    <mergeCell ref="F202:G202"/>
    <mergeCell ref="A209:E209"/>
    <mergeCell ref="F209:G209"/>
    <mergeCell ref="A210:C210"/>
    <mergeCell ref="F210:G210"/>
    <mergeCell ref="A211:C211"/>
    <mergeCell ref="F211:G211"/>
    <mergeCell ref="A206:C206"/>
    <mergeCell ref="F206:G206"/>
    <mergeCell ref="A207:C207"/>
    <mergeCell ref="F207:G207"/>
    <mergeCell ref="A208:C208"/>
    <mergeCell ref="F208:G208"/>
    <mergeCell ref="A215:C215"/>
    <mergeCell ref="F215:G215"/>
    <mergeCell ref="A216:E216"/>
    <mergeCell ref="F216:G216"/>
    <mergeCell ref="A252:C252"/>
    <mergeCell ref="F252:G252"/>
    <mergeCell ref="A212:C212"/>
    <mergeCell ref="F212:G212"/>
    <mergeCell ref="A213:C213"/>
    <mergeCell ref="F213:G213"/>
    <mergeCell ref="A214:C214"/>
    <mergeCell ref="F214:G214"/>
    <mergeCell ref="A217:C217"/>
    <mergeCell ref="F217:G217"/>
    <mergeCell ref="A218:C218"/>
    <mergeCell ref="F218:G218"/>
    <mergeCell ref="A219:C219"/>
    <mergeCell ref="F219:G219"/>
    <mergeCell ref="A220:C220"/>
    <mergeCell ref="F220:G220"/>
    <mergeCell ref="A221:C221"/>
    <mergeCell ref="F221:G221"/>
    <mergeCell ref="A222:C222"/>
    <mergeCell ref="F222:G222"/>
    <mergeCell ref="A259:E259"/>
    <mergeCell ref="F259:G259"/>
    <mergeCell ref="A256:C256"/>
    <mergeCell ref="F256:G256"/>
    <mergeCell ref="A257:C257"/>
    <mergeCell ref="F257:G257"/>
    <mergeCell ref="A258:E258"/>
    <mergeCell ref="F258:G258"/>
    <mergeCell ref="A253:C253"/>
    <mergeCell ref="F253:G253"/>
    <mergeCell ref="A254:C254"/>
    <mergeCell ref="F254:G254"/>
    <mergeCell ref="A255:C255"/>
    <mergeCell ref="F255:G255"/>
    <mergeCell ref="F42:G42"/>
    <mergeCell ref="F43:G43"/>
    <mergeCell ref="F44:G44"/>
    <mergeCell ref="F45:G45"/>
    <mergeCell ref="F46:G46"/>
    <mergeCell ref="H42:K42"/>
    <mergeCell ref="H43:K43"/>
    <mergeCell ref="H44:K44"/>
    <mergeCell ref="H45:K45"/>
    <mergeCell ref="H46:K46"/>
    <mergeCell ref="F59:G59"/>
    <mergeCell ref="H55:I55"/>
    <mergeCell ref="H56:I56"/>
    <mergeCell ref="H57:I57"/>
    <mergeCell ref="H58:I58"/>
    <mergeCell ref="H59:I59"/>
    <mergeCell ref="J55:K55"/>
    <mergeCell ref="J56:K56"/>
    <mergeCell ref="J57:K57"/>
    <mergeCell ref="J58:K58"/>
    <mergeCell ref="J59:K59"/>
    <mergeCell ref="E93:I93"/>
    <mergeCell ref="E97:I97"/>
    <mergeCell ref="A141:C142"/>
    <mergeCell ref="D141:I141"/>
    <mergeCell ref="G142:I142"/>
    <mergeCell ref="A143:C143"/>
    <mergeCell ref="G143:I143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38:C138"/>
    <mergeCell ref="G138:I138"/>
    <mergeCell ref="A139:C139"/>
    <mergeCell ref="G139:I139"/>
    <mergeCell ref="A140:C140"/>
    <mergeCell ref="G140:I140"/>
    <mergeCell ref="A134:C135"/>
    <mergeCell ref="D134:I134"/>
    <mergeCell ref="A144:C144"/>
    <mergeCell ref="G144:I144"/>
    <mergeCell ref="A145:C145"/>
    <mergeCell ref="G145:I145"/>
    <mergeCell ref="A146:C146"/>
    <mergeCell ref="G146:I146"/>
    <mergeCell ref="A147:C147"/>
    <mergeCell ref="G147:I147"/>
    <mergeCell ref="A148:C149"/>
    <mergeCell ref="D148:I148"/>
    <mergeCell ref="G149:I149"/>
    <mergeCell ref="A150:C150"/>
    <mergeCell ref="G150:I150"/>
    <mergeCell ref="A151:C151"/>
    <mergeCell ref="G151:I151"/>
    <mergeCell ref="A152:C152"/>
    <mergeCell ref="G152:I152"/>
    <mergeCell ref="A153:C153"/>
    <mergeCell ref="G153:I153"/>
    <mergeCell ref="A154:C154"/>
    <mergeCell ref="G154:I154"/>
    <mergeCell ref="A155:C156"/>
    <mergeCell ref="D155:I155"/>
    <mergeCell ref="G156:I156"/>
    <mergeCell ref="A157:C157"/>
    <mergeCell ref="G157:I157"/>
    <mergeCell ref="A158:C158"/>
    <mergeCell ref="G158:I158"/>
    <mergeCell ref="A159:C159"/>
    <mergeCell ref="G159:I159"/>
    <mergeCell ref="A160:C160"/>
    <mergeCell ref="G160:I160"/>
    <mergeCell ref="A161:C161"/>
    <mergeCell ref="G161:I161"/>
    <mergeCell ref="A162:C163"/>
    <mergeCell ref="D162:I162"/>
    <mergeCell ref="G163:I163"/>
    <mergeCell ref="A164:C164"/>
    <mergeCell ref="G164:I164"/>
    <mergeCell ref="A165:C165"/>
    <mergeCell ref="G165:I165"/>
    <mergeCell ref="A166:C166"/>
    <mergeCell ref="G166:I166"/>
    <mergeCell ref="A167:C167"/>
    <mergeCell ref="G167:I167"/>
    <mergeCell ref="A168:C168"/>
    <mergeCell ref="G168:I168"/>
    <mergeCell ref="A169:C170"/>
    <mergeCell ref="D169:I169"/>
    <mergeCell ref="G170:I170"/>
    <mergeCell ref="A171:C171"/>
    <mergeCell ref="G171:I171"/>
    <mergeCell ref="A172:C172"/>
    <mergeCell ref="G172:I172"/>
    <mergeCell ref="A173:C173"/>
    <mergeCell ref="G173:I173"/>
    <mergeCell ref="A174:C174"/>
    <mergeCell ref="G174:I174"/>
    <mergeCell ref="A175:C175"/>
    <mergeCell ref="G175:I175"/>
    <mergeCell ref="A223:E223"/>
    <mergeCell ref="F223:G223"/>
    <mergeCell ref="A224:C224"/>
    <mergeCell ref="F224:G224"/>
    <mergeCell ref="A225:C225"/>
    <mergeCell ref="F225:G225"/>
    <mergeCell ref="A226:C226"/>
    <mergeCell ref="F226:G226"/>
    <mergeCell ref="A227:C227"/>
    <mergeCell ref="F227:G227"/>
    <mergeCell ref="A228:C228"/>
    <mergeCell ref="F228:G228"/>
    <mergeCell ref="A229:C229"/>
    <mergeCell ref="F229:G229"/>
    <mergeCell ref="A230:E230"/>
    <mergeCell ref="F230:G230"/>
    <mergeCell ref="A231:C231"/>
    <mergeCell ref="F231:G231"/>
    <mergeCell ref="A232:C232"/>
    <mergeCell ref="F232:G232"/>
    <mergeCell ref="A233:C233"/>
    <mergeCell ref="F233:G233"/>
    <mergeCell ref="A234:C234"/>
    <mergeCell ref="F234:G234"/>
    <mergeCell ref="A235:C235"/>
    <mergeCell ref="F235:G235"/>
    <mergeCell ref="A236:C236"/>
    <mergeCell ref="F236:G236"/>
    <mergeCell ref="A237:E237"/>
    <mergeCell ref="F237:G237"/>
    <mergeCell ref="A238:C238"/>
    <mergeCell ref="F238:G238"/>
    <mergeCell ref="A239:C239"/>
    <mergeCell ref="F239:G239"/>
    <mergeCell ref="A240:C240"/>
    <mergeCell ref="F240:G240"/>
    <mergeCell ref="A241:C241"/>
    <mergeCell ref="F241:G241"/>
    <mergeCell ref="A242:C242"/>
    <mergeCell ref="F242:G242"/>
    <mergeCell ref="A248:C248"/>
    <mergeCell ref="F248:G248"/>
    <mergeCell ref="A249:C249"/>
    <mergeCell ref="F249:G249"/>
    <mergeCell ref="A250:C250"/>
    <mergeCell ref="F250:G250"/>
    <mergeCell ref="A251:E251"/>
    <mergeCell ref="F251:G251"/>
    <mergeCell ref="A243:C243"/>
    <mergeCell ref="F243:G243"/>
    <mergeCell ref="A244:E244"/>
    <mergeCell ref="F244:G244"/>
    <mergeCell ref="A245:C245"/>
    <mergeCell ref="F245:G245"/>
    <mergeCell ref="A246:C246"/>
    <mergeCell ref="F246:G246"/>
    <mergeCell ref="A247:C247"/>
    <mergeCell ref="F247:G247"/>
  </mergeCells>
  <pageMargins left="0.70866141732283472" right="0.70866141732283472" top="0.74803149606299213" bottom="0.74803149606299213" header="0.31496062992125984" footer="0.59055118110236227"/>
  <pageSetup scale="61" orientation="portrait" r:id="rId1"/>
  <headerFooter>
    <oddFooter>&amp;CAnexo 2, Página &amp;P de &amp;N</oddFooter>
  </headerFooter>
  <rowBreaks count="4" manualBreakCount="4">
    <brk id="47" max="10" man="1"/>
    <brk id="107" max="10" man="1"/>
    <brk id="168" max="10" man="1"/>
    <brk id="230" max="10" man="1"/>
  </rowBreaks>
  <ignoredErrors>
    <ignoredError sqref="G186:G18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showGridLines="0" view="pageBreakPreview" zoomScale="110" zoomScaleNormal="100" zoomScaleSheetLayoutView="110" workbookViewId="0">
      <pane ySplit="4" topLeftCell="A5" activePane="bottomLeft" state="frozen"/>
      <selection pane="bottomLeft" activeCell="A3" sqref="A3:M3"/>
    </sheetView>
  </sheetViews>
  <sheetFormatPr baseColWidth="10" defaultRowHeight="15"/>
  <cols>
    <col min="1" max="1" width="5.85546875" bestFit="1" customWidth="1"/>
    <col min="2" max="6" width="10.7109375" customWidth="1"/>
    <col min="7" max="7" width="3" customWidth="1"/>
    <col min="8" max="8" width="5.85546875" bestFit="1" customWidth="1"/>
    <col min="9" max="13" width="10.7109375" customWidth="1"/>
  </cols>
  <sheetData>
    <row r="2" spans="1:13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8.75">
      <c r="A3" s="155" t="s">
        <v>402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5" spans="1:13">
      <c r="A5" s="156" t="s">
        <v>304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7" spans="1:13">
      <c r="B7" s="246" t="s">
        <v>340</v>
      </c>
      <c r="C7" s="246"/>
      <c r="D7" s="247">
        <f>Ficha!I378</f>
        <v>0</v>
      </c>
      <c r="E7" s="247"/>
      <c r="F7" s="10"/>
      <c r="G7" s="10"/>
    </row>
    <row r="8" spans="1:13">
      <c r="B8" s="246" t="s">
        <v>186</v>
      </c>
      <c r="C8" s="246"/>
      <c r="D8" s="248">
        <f>Ficha!I379</f>
        <v>0</v>
      </c>
      <c r="E8" s="248"/>
      <c r="F8" s="10"/>
      <c r="G8" s="10"/>
    </row>
    <row r="9" spans="1:13">
      <c r="B9" s="246" t="s">
        <v>192</v>
      </c>
      <c r="C9" s="246"/>
      <c r="D9" s="249">
        <f>Ficha!I380</f>
        <v>0</v>
      </c>
      <c r="E9" s="249"/>
      <c r="F9" s="10"/>
      <c r="G9" s="10"/>
    </row>
    <row r="10" spans="1:13">
      <c r="B10" s="246" t="s">
        <v>199</v>
      </c>
      <c r="C10" s="246"/>
      <c r="D10" s="247">
        <f>Ficha!I381</f>
        <v>0</v>
      </c>
      <c r="E10" s="247"/>
      <c r="F10" s="10"/>
      <c r="G10" s="10"/>
    </row>
    <row r="11" spans="1:13">
      <c r="B11" s="10"/>
      <c r="C11" s="10"/>
      <c r="D11" s="10"/>
      <c r="E11" s="10"/>
      <c r="F11" s="10"/>
      <c r="G11" s="10"/>
    </row>
    <row r="12" spans="1:13">
      <c r="A12" s="51" t="s">
        <v>193</v>
      </c>
      <c r="B12" s="52" t="s">
        <v>194</v>
      </c>
      <c r="C12" s="51" t="s">
        <v>195</v>
      </c>
      <c r="D12" s="51" t="s">
        <v>196</v>
      </c>
      <c r="E12" s="51" t="s">
        <v>197</v>
      </c>
      <c r="F12" s="51" t="s">
        <v>198</v>
      </c>
      <c r="G12" s="53"/>
      <c r="H12" s="51" t="s">
        <v>193</v>
      </c>
      <c r="I12" s="52" t="s">
        <v>194</v>
      </c>
      <c r="J12" s="51" t="s">
        <v>195</v>
      </c>
      <c r="K12" s="51" t="s">
        <v>196</v>
      </c>
      <c r="L12" s="51" t="s">
        <v>197</v>
      </c>
      <c r="M12" s="51" t="s">
        <v>198</v>
      </c>
    </row>
    <row r="13" spans="1:13">
      <c r="A13" s="54">
        <v>0</v>
      </c>
      <c r="B13" s="97">
        <f>D7</f>
        <v>0</v>
      </c>
      <c r="C13" s="97"/>
      <c r="D13" s="97"/>
      <c r="E13" s="97"/>
      <c r="F13" s="97">
        <f>B13</f>
        <v>0</v>
      </c>
      <c r="G13" s="55"/>
      <c r="H13" s="54">
        <v>31</v>
      </c>
      <c r="I13" s="98">
        <f>F43</f>
        <v>0</v>
      </c>
      <c r="J13" s="98">
        <f>IF(K13=0,0,$D$10-K13)</f>
        <v>0</v>
      </c>
      <c r="K13" s="98">
        <f>F43*$D$8</f>
        <v>0</v>
      </c>
      <c r="L13" s="98">
        <f t="shared" ref="L13:L30" si="0">J13+K13</f>
        <v>0</v>
      </c>
      <c r="M13" s="98">
        <f t="shared" ref="M13:M30" si="1">IF((I13-J13)&lt;1,0,I13-J13)</f>
        <v>0</v>
      </c>
    </row>
    <row r="14" spans="1:13">
      <c r="A14" s="54">
        <v>1</v>
      </c>
      <c r="B14" s="97">
        <f>F13</f>
        <v>0</v>
      </c>
      <c r="C14" s="97">
        <f>IF(D14=0,0,$D$10-D14)</f>
        <v>0</v>
      </c>
      <c r="D14" s="97">
        <f t="shared" ref="D14:D43" si="2">F13*$D$8</f>
        <v>0</v>
      </c>
      <c r="E14" s="97">
        <f>C14+D14</f>
        <v>0</v>
      </c>
      <c r="F14" s="97">
        <f>IF((B14-C14)&lt;1,0,B14-C14)</f>
        <v>0</v>
      </c>
      <c r="G14" s="55"/>
      <c r="H14" s="54">
        <v>32</v>
      </c>
      <c r="I14" s="98">
        <f t="shared" ref="I14:I30" si="3">M13</f>
        <v>0</v>
      </c>
      <c r="J14" s="98">
        <f t="shared" ref="J14:J42" si="4">IF(K14=0,0,$D$10-K14)</f>
        <v>0</v>
      </c>
      <c r="K14" s="98">
        <f t="shared" ref="K14:K42" si="5">M13*$D$8</f>
        <v>0</v>
      </c>
      <c r="L14" s="98">
        <f t="shared" si="0"/>
        <v>0</v>
      </c>
      <c r="M14" s="98">
        <f t="shared" si="1"/>
        <v>0</v>
      </c>
    </row>
    <row r="15" spans="1:13">
      <c r="A15" s="54">
        <v>2</v>
      </c>
      <c r="B15" s="97">
        <f t="shared" ref="B15:B43" si="6">F14</f>
        <v>0</v>
      </c>
      <c r="C15" s="97">
        <f t="shared" ref="C15:C43" si="7">IF(D15=0,0,$D$10-D15)</f>
        <v>0</v>
      </c>
      <c r="D15" s="97">
        <f t="shared" si="2"/>
        <v>0</v>
      </c>
      <c r="E15" s="97">
        <f>C15+D15</f>
        <v>0</v>
      </c>
      <c r="F15" s="97">
        <f t="shared" ref="F15:F43" si="8">IF((B15-C15)&lt;1,0,B15-C15)</f>
        <v>0</v>
      </c>
      <c r="G15" s="55"/>
      <c r="H15" s="54">
        <v>33</v>
      </c>
      <c r="I15" s="98">
        <f t="shared" si="3"/>
        <v>0</v>
      </c>
      <c r="J15" s="98">
        <f t="shared" si="4"/>
        <v>0</v>
      </c>
      <c r="K15" s="98">
        <f t="shared" si="5"/>
        <v>0</v>
      </c>
      <c r="L15" s="98">
        <f t="shared" si="0"/>
        <v>0</v>
      </c>
      <c r="M15" s="98">
        <f t="shared" si="1"/>
        <v>0</v>
      </c>
    </row>
    <row r="16" spans="1:13">
      <c r="A16" s="54">
        <v>3</v>
      </c>
      <c r="B16" s="97">
        <f t="shared" si="6"/>
        <v>0</v>
      </c>
      <c r="C16" s="97">
        <f t="shared" si="7"/>
        <v>0</v>
      </c>
      <c r="D16" s="97">
        <f t="shared" si="2"/>
        <v>0</v>
      </c>
      <c r="E16" s="97">
        <f t="shared" ref="E16:E43" si="9">C16+D16</f>
        <v>0</v>
      </c>
      <c r="F16" s="97">
        <f t="shared" si="8"/>
        <v>0</v>
      </c>
      <c r="G16" s="55"/>
      <c r="H16" s="54">
        <v>34</v>
      </c>
      <c r="I16" s="98">
        <f t="shared" si="3"/>
        <v>0</v>
      </c>
      <c r="J16" s="98">
        <f t="shared" si="4"/>
        <v>0</v>
      </c>
      <c r="K16" s="98">
        <f t="shared" si="5"/>
        <v>0</v>
      </c>
      <c r="L16" s="98">
        <f t="shared" si="0"/>
        <v>0</v>
      </c>
      <c r="M16" s="98">
        <f t="shared" si="1"/>
        <v>0</v>
      </c>
    </row>
    <row r="17" spans="1:13">
      <c r="A17" s="54">
        <v>4</v>
      </c>
      <c r="B17" s="97">
        <f t="shared" si="6"/>
        <v>0</v>
      </c>
      <c r="C17" s="97">
        <f t="shared" si="7"/>
        <v>0</v>
      </c>
      <c r="D17" s="97">
        <f t="shared" si="2"/>
        <v>0</v>
      </c>
      <c r="E17" s="97">
        <f t="shared" si="9"/>
        <v>0</v>
      </c>
      <c r="F17" s="97">
        <f t="shared" si="8"/>
        <v>0</v>
      </c>
      <c r="G17" s="55"/>
      <c r="H17" s="54">
        <v>35</v>
      </c>
      <c r="I17" s="98">
        <f t="shared" si="3"/>
        <v>0</v>
      </c>
      <c r="J17" s="98">
        <f t="shared" si="4"/>
        <v>0</v>
      </c>
      <c r="K17" s="98">
        <f t="shared" si="5"/>
        <v>0</v>
      </c>
      <c r="L17" s="98">
        <f t="shared" si="0"/>
        <v>0</v>
      </c>
      <c r="M17" s="98">
        <f t="shared" si="1"/>
        <v>0</v>
      </c>
    </row>
    <row r="18" spans="1:13">
      <c r="A18" s="54">
        <v>5</v>
      </c>
      <c r="B18" s="97">
        <f t="shared" si="6"/>
        <v>0</v>
      </c>
      <c r="C18" s="97">
        <f t="shared" si="7"/>
        <v>0</v>
      </c>
      <c r="D18" s="97">
        <f t="shared" si="2"/>
        <v>0</v>
      </c>
      <c r="E18" s="97">
        <f t="shared" si="9"/>
        <v>0</v>
      </c>
      <c r="F18" s="97">
        <f t="shared" si="8"/>
        <v>0</v>
      </c>
      <c r="G18" s="55"/>
      <c r="H18" s="54">
        <v>36</v>
      </c>
      <c r="I18" s="98">
        <f t="shared" si="3"/>
        <v>0</v>
      </c>
      <c r="J18" s="98">
        <f t="shared" si="4"/>
        <v>0</v>
      </c>
      <c r="K18" s="98">
        <f t="shared" si="5"/>
        <v>0</v>
      </c>
      <c r="L18" s="98">
        <f t="shared" si="0"/>
        <v>0</v>
      </c>
      <c r="M18" s="98">
        <f t="shared" si="1"/>
        <v>0</v>
      </c>
    </row>
    <row r="19" spans="1:13">
      <c r="A19" s="54">
        <v>6</v>
      </c>
      <c r="B19" s="97">
        <f t="shared" si="6"/>
        <v>0</v>
      </c>
      <c r="C19" s="97">
        <f t="shared" si="7"/>
        <v>0</v>
      </c>
      <c r="D19" s="97">
        <f t="shared" si="2"/>
        <v>0</v>
      </c>
      <c r="E19" s="97">
        <f t="shared" si="9"/>
        <v>0</v>
      </c>
      <c r="F19" s="97">
        <f t="shared" si="8"/>
        <v>0</v>
      </c>
      <c r="G19" s="55"/>
      <c r="H19" s="54">
        <v>37</v>
      </c>
      <c r="I19" s="98">
        <f t="shared" si="3"/>
        <v>0</v>
      </c>
      <c r="J19" s="98">
        <f t="shared" si="4"/>
        <v>0</v>
      </c>
      <c r="K19" s="98">
        <f t="shared" si="5"/>
        <v>0</v>
      </c>
      <c r="L19" s="98">
        <f t="shared" si="0"/>
        <v>0</v>
      </c>
      <c r="M19" s="98">
        <f t="shared" si="1"/>
        <v>0</v>
      </c>
    </row>
    <row r="20" spans="1:13">
      <c r="A20" s="54">
        <v>7</v>
      </c>
      <c r="B20" s="97">
        <f t="shared" si="6"/>
        <v>0</v>
      </c>
      <c r="C20" s="97">
        <f t="shared" si="7"/>
        <v>0</v>
      </c>
      <c r="D20" s="97">
        <f t="shared" si="2"/>
        <v>0</v>
      </c>
      <c r="E20" s="97">
        <f t="shared" si="9"/>
        <v>0</v>
      </c>
      <c r="F20" s="97">
        <f t="shared" si="8"/>
        <v>0</v>
      </c>
      <c r="G20" s="55"/>
      <c r="H20" s="54">
        <v>38</v>
      </c>
      <c r="I20" s="98">
        <f t="shared" si="3"/>
        <v>0</v>
      </c>
      <c r="J20" s="98">
        <f t="shared" si="4"/>
        <v>0</v>
      </c>
      <c r="K20" s="98">
        <f t="shared" si="5"/>
        <v>0</v>
      </c>
      <c r="L20" s="98">
        <f t="shared" si="0"/>
        <v>0</v>
      </c>
      <c r="M20" s="98">
        <f t="shared" si="1"/>
        <v>0</v>
      </c>
    </row>
    <row r="21" spans="1:13">
      <c r="A21" s="54">
        <v>8</v>
      </c>
      <c r="B21" s="97">
        <f t="shared" si="6"/>
        <v>0</v>
      </c>
      <c r="C21" s="97">
        <f t="shared" si="7"/>
        <v>0</v>
      </c>
      <c r="D21" s="97">
        <f t="shared" si="2"/>
        <v>0</v>
      </c>
      <c r="E21" s="97">
        <f t="shared" si="9"/>
        <v>0</v>
      </c>
      <c r="F21" s="97">
        <f t="shared" si="8"/>
        <v>0</v>
      </c>
      <c r="G21" s="55"/>
      <c r="H21" s="54">
        <v>39</v>
      </c>
      <c r="I21" s="98">
        <f t="shared" si="3"/>
        <v>0</v>
      </c>
      <c r="J21" s="98">
        <f t="shared" si="4"/>
        <v>0</v>
      </c>
      <c r="K21" s="98">
        <f t="shared" si="5"/>
        <v>0</v>
      </c>
      <c r="L21" s="98">
        <f t="shared" si="0"/>
        <v>0</v>
      </c>
      <c r="M21" s="98">
        <f t="shared" si="1"/>
        <v>0</v>
      </c>
    </row>
    <row r="22" spans="1:13">
      <c r="A22" s="54">
        <v>9</v>
      </c>
      <c r="B22" s="97">
        <f t="shared" si="6"/>
        <v>0</v>
      </c>
      <c r="C22" s="97">
        <f t="shared" si="7"/>
        <v>0</v>
      </c>
      <c r="D22" s="97">
        <f t="shared" si="2"/>
        <v>0</v>
      </c>
      <c r="E22" s="97">
        <f t="shared" si="9"/>
        <v>0</v>
      </c>
      <c r="F22" s="97">
        <f t="shared" si="8"/>
        <v>0</v>
      </c>
      <c r="G22" s="55"/>
      <c r="H22" s="54">
        <v>40</v>
      </c>
      <c r="I22" s="98">
        <f t="shared" si="3"/>
        <v>0</v>
      </c>
      <c r="J22" s="98">
        <f t="shared" si="4"/>
        <v>0</v>
      </c>
      <c r="K22" s="98">
        <f t="shared" si="5"/>
        <v>0</v>
      </c>
      <c r="L22" s="98">
        <f t="shared" si="0"/>
        <v>0</v>
      </c>
      <c r="M22" s="98">
        <f t="shared" si="1"/>
        <v>0</v>
      </c>
    </row>
    <row r="23" spans="1:13">
      <c r="A23" s="54">
        <v>10</v>
      </c>
      <c r="B23" s="97">
        <f t="shared" si="6"/>
        <v>0</v>
      </c>
      <c r="C23" s="97">
        <f t="shared" si="7"/>
        <v>0</v>
      </c>
      <c r="D23" s="97">
        <f t="shared" si="2"/>
        <v>0</v>
      </c>
      <c r="E23" s="97">
        <f t="shared" si="9"/>
        <v>0</v>
      </c>
      <c r="F23" s="97">
        <f t="shared" si="8"/>
        <v>0</v>
      </c>
      <c r="G23" s="55"/>
      <c r="H23" s="54">
        <v>41</v>
      </c>
      <c r="I23" s="98">
        <f t="shared" si="3"/>
        <v>0</v>
      </c>
      <c r="J23" s="98">
        <f t="shared" si="4"/>
        <v>0</v>
      </c>
      <c r="K23" s="98">
        <f t="shared" si="5"/>
        <v>0</v>
      </c>
      <c r="L23" s="98">
        <f t="shared" si="0"/>
        <v>0</v>
      </c>
      <c r="M23" s="98">
        <f t="shared" si="1"/>
        <v>0</v>
      </c>
    </row>
    <row r="24" spans="1:13">
      <c r="A24" s="54">
        <v>11</v>
      </c>
      <c r="B24" s="97">
        <f t="shared" si="6"/>
        <v>0</v>
      </c>
      <c r="C24" s="97">
        <f t="shared" si="7"/>
        <v>0</v>
      </c>
      <c r="D24" s="97">
        <f t="shared" si="2"/>
        <v>0</v>
      </c>
      <c r="E24" s="97">
        <f t="shared" si="9"/>
        <v>0</v>
      </c>
      <c r="F24" s="97">
        <f t="shared" si="8"/>
        <v>0</v>
      </c>
      <c r="G24" s="55"/>
      <c r="H24" s="54">
        <v>42</v>
      </c>
      <c r="I24" s="98">
        <f t="shared" si="3"/>
        <v>0</v>
      </c>
      <c r="J24" s="98">
        <f t="shared" si="4"/>
        <v>0</v>
      </c>
      <c r="K24" s="98">
        <f t="shared" si="5"/>
        <v>0</v>
      </c>
      <c r="L24" s="98">
        <f t="shared" si="0"/>
        <v>0</v>
      </c>
      <c r="M24" s="98">
        <f t="shared" si="1"/>
        <v>0</v>
      </c>
    </row>
    <row r="25" spans="1:13">
      <c r="A25" s="54">
        <v>12</v>
      </c>
      <c r="B25" s="97">
        <f t="shared" si="6"/>
        <v>0</v>
      </c>
      <c r="C25" s="97">
        <f t="shared" si="7"/>
        <v>0</v>
      </c>
      <c r="D25" s="97">
        <f t="shared" si="2"/>
        <v>0</v>
      </c>
      <c r="E25" s="97">
        <f t="shared" si="9"/>
        <v>0</v>
      </c>
      <c r="F25" s="97">
        <f t="shared" si="8"/>
        <v>0</v>
      </c>
      <c r="G25" s="55"/>
      <c r="H25" s="54">
        <v>43</v>
      </c>
      <c r="I25" s="98">
        <f t="shared" si="3"/>
        <v>0</v>
      </c>
      <c r="J25" s="98">
        <f t="shared" si="4"/>
        <v>0</v>
      </c>
      <c r="K25" s="98">
        <f t="shared" si="5"/>
        <v>0</v>
      </c>
      <c r="L25" s="98">
        <f t="shared" si="0"/>
        <v>0</v>
      </c>
      <c r="M25" s="98">
        <f t="shared" si="1"/>
        <v>0</v>
      </c>
    </row>
    <row r="26" spans="1:13">
      <c r="A26" s="54">
        <v>13</v>
      </c>
      <c r="B26" s="97">
        <f t="shared" si="6"/>
        <v>0</v>
      </c>
      <c r="C26" s="97">
        <f t="shared" si="7"/>
        <v>0</v>
      </c>
      <c r="D26" s="97">
        <f t="shared" si="2"/>
        <v>0</v>
      </c>
      <c r="E26" s="97">
        <f t="shared" si="9"/>
        <v>0</v>
      </c>
      <c r="F26" s="97">
        <f t="shared" si="8"/>
        <v>0</v>
      </c>
      <c r="G26" s="55"/>
      <c r="H26" s="54">
        <v>44</v>
      </c>
      <c r="I26" s="98">
        <f t="shared" si="3"/>
        <v>0</v>
      </c>
      <c r="J26" s="98">
        <f t="shared" si="4"/>
        <v>0</v>
      </c>
      <c r="K26" s="98">
        <f t="shared" si="5"/>
        <v>0</v>
      </c>
      <c r="L26" s="98">
        <f t="shared" si="0"/>
        <v>0</v>
      </c>
      <c r="M26" s="98">
        <f t="shared" si="1"/>
        <v>0</v>
      </c>
    </row>
    <row r="27" spans="1:13">
      <c r="A27" s="54">
        <v>14</v>
      </c>
      <c r="B27" s="97">
        <f t="shared" si="6"/>
        <v>0</v>
      </c>
      <c r="C27" s="97">
        <f t="shared" si="7"/>
        <v>0</v>
      </c>
      <c r="D27" s="97">
        <f t="shared" si="2"/>
        <v>0</v>
      </c>
      <c r="E27" s="97">
        <f t="shared" si="9"/>
        <v>0</v>
      </c>
      <c r="F27" s="97">
        <f t="shared" si="8"/>
        <v>0</v>
      </c>
      <c r="G27" s="55"/>
      <c r="H27" s="54">
        <v>45</v>
      </c>
      <c r="I27" s="98">
        <f t="shared" si="3"/>
        <v>0</v>
      </c>
      <c r="J27" s="98">
        <f t="shared" si="4"/>
        <v>0</v>
      </c>
      <c r="K27" s="98">
        <f t="shared" si="5"/>
        <v>0</v>
      </c>
      <c r="L27" s="98">
        <f t="shared" si="0"/>
        <v>0</v>
      </c>
      <c r="M27" s="98">
        <f t="shared" si="1"/>
        <v>0</v>
      </c>
    </row>
    <row r="28" spans="1:13">
      <c r="A28" s="54">
        <v>15</v>
      </c>
      <c r="B28" s="97">
        <f t="shared" si="6"/>
        <v>0</v>
      </c>
      <c r="C28" s="97">
        <f t="shared" si="7"/>
        <v>0</v>
      </c>
      <c r="D28" s="97">
        <f t="shared" si="2"/>
        <v>0</v>
      </c>
      <c r="E28" s="97">
        <f t="shared" si="9"/>
        <v>0</v>
      </c>
      <c r="F28" s="97">
        <f t="shared" si="8"/>
        <v>0</v>
      </c>
      <c r="G28" s="55"/>
      <c r="H28" s="54">
        <v>46</v>
      </c>
      <c r="I28" s="98">
        <f t="shared" si="3"/>
        <v>0</v>
      </c>
      <c r="J28" s="98">
        <f t="shared" si="4"/>
        <v>0</v>
      </c>
      <c r="K28" s="98">
        <f t="shared" si="5"/>
        <v>0</v>
      </c>
      <c r="L28" s="98">
        <f t="shared" si="0"/>
        <v>0</v>
      </c>
      <c r="M28" s="98">
        <f t="shared" si="1"/>
        <v>0</v>
      </c>
    </row>
    <row r="29" spans="1:13">
      <c r="A29" s="54">
        <v>16</v>
      </c>
      <c r="B29" s="97">
        <f t="shared" si="6"/>
        <v>0</v>
      </c>
      <c r="C29" s="97">
        <f t="shared" si="7"/>
        <v>0</v>
      </c>
      <c r="D29" s="97">
        <f t="shared" si="2"/>
        <v>0</v>
      </c>
      <c r="E29" s="97">
        <f t="shared" si="9"/>
        <v>0</v>
      </c>
      <c r="F29" s="97">
        <f t="shared" si="8"/>
        <v>0</v>
      </c>
      <c r="G29" s="55"/>
      <c r="H29" s="54">
        <v>47</v>
      </c>
      <c r="I29" s="98">
        <f t="shared" si="3"/>
        <v>0</v>
      </c>
      <c r="J29" s="98">
        <f t="shared" si="4"/>
        <v>0</v>
      </c>
      <c r="K29" s="98">
        <f t="shared" si="5"/>
        <v>0</v>
      </c>
      <c r="L29" s="98">
        <f t="shared" si="0"/>
        <v>0</v>
      </c>
      <c r="M29" s="98">
        <f t="shared" si="1"/>
        <v>0</v>
      </c>
    </row>
    <row r="30" spans="1:13">
      <c r="A30" s="54">
        <v>17</v>
      </c>
      <c r="B30" s="97">
        <f t="shared" si="6"/>
        <v>0</v>
      </c>
      <c r="C30" s="97">
        <f t="shared" si="7"/>
        <v>0</v>
      </c>
      <c r="D30" s="97">
        <f t="shared" si="2"/>
        <v>0</v>
      </c>
      <c r="E30" s="97">
        <f t="shared" si="9"/>
        <v>0</v>
      </c>
      <c r="F30" s="97">
        <f t="shared" si="8"/>
        <v>0</v>
      </c>
      <c r="G30" s="55"/>
      <c r="H30" s="54">
        <v>48</v>
      </c>
      <c r="I30" s="98">
        <f t="shared" si="3"/>
        <v>0</v>
      </c>
      <c r="J30" s="98">
        <f t="shared" si="4"/>
        <v>0</v>
      </c>
      <c r="K30" s="98">
        <f t="shared" si="5"/>
        <v>0</v>
      </c>
      <c r="L30" s="98">
        <f t="shared" si="0"/>
        <v>0</v>
      </c>
      <c r="M30" s="98">
        <f t="shared" si="1"/>
        <v>0</v>
      </c>
    </row>
    <row r="31" spans="1:13">
      <c r="A31" s="54">
        <v>18</v>
      </c>
      <c r="B31" s="97">
        <f t="shared" si="6"/>
        <v>0</v>
      </c>
      <c r="C31" s="97">
        <f t="shared" si="7"/>
        <v>0</v>
      </c>
      <c r="D31" s="97">
        <f t="shared" si="2"/>
        <v>0</v>
      </c>
      <c r="E31" s="97">
        <f t="shared" si="9"/>
        <v>0</v>
      </c>
      <c r="F31" s="97">
        <f t="shared" si="8"/>
        <v>0</v>
      </c>
      <c r="G31" s="55"/>
      <c r="H31" s="54">
        <v>49</v>
      </c>
      <c r="I31" s="98">
        <f t="shared" ref="I31:I42" si="10">M30</f>
        <v>0</v>
      </c>
      <c r="J31" s="98">
        <f t="shared" si="4"/>
        <v>0</v>
      </c>
      <c r="K31" s="98">
        <f t="shared" si="5"/>
        <v>0</v>
      </c>
      <c r="L31" s="98">
        <f t="shared" ref="L31:L42" si="11">J31+K31</f>
        <v>0</v>
      </c>
      <c r="M31" s="98">
        <f t="shared" ref="M31:M42" si="12">IF((I31-J31)&lt;1,0,I31-J31)</f>
        <v>0</v>
      </c>
    </row>
    <row r="32" spans="1:13">
      <c r="A32" s="54">
        <v>19</v>
      </c>
      <c r="B32" s="97">
        <f t="shared" si="6"/>
        <v>0</v>
      </c>
      <c r="C32" s="97">
        <f t="shared" si="7"/>
        <v>0</v>
      </c>
      <c r="D32" s="97">
        <f t="shared" si="2"/>
        <v>0</v>
      </c>
      <c r="E32" s="97">
        <f t="shared" si="9"/>
        <v>0</v>
      </c>
      <c r="F32" s="97">
        <f t="shared" si="8"/>
        <v>0</v>
      </c>
      <c r="G32" s="55"/>
      <c r="H32" s="54">
        <v>50</v>
      </c>
      <c r="I32" s="98">
        <f t="shared" si="10"/>
        <v>0</v>
      </c>
      <c r="J32" s="98">
        <f t="shared" si="4"/>
        <v>0</v>
      </c>
      <c r="K32" s="98">
        <f t="shared" si="5"/>
        <v>0</v>
      </c>
      <c r="L32" s="98">
        <f t="shared" si="11"/>
        <v>0</v>
      </c>
      <c r="M32" s="98">
        <f t="shared" si="12"/>
        <v>0</v>
      </c>
    </row>
    <row r="33" spans="1:13">
      <c r="A33" s="54">
        <v>20</v>
      </c>
      <c r="B33" s="97">
        <f t="shared" si="6"/>
        <v>0</v>
      </c>
      <c r="C33" s="97">
        <f t="shared" si="7"/>
        <v>0</v>
      </c>
      <c r="D33" s="97">
        <f t="shared" si="2"/>
        <v>0</v>
      </c>
      <c r="E33" s="97">
        <f t="shared" si="9"/>
        <v>0</v>
      </c>
      <c r="F33" s="97">
        <f t="shared" si="8"/>
        <v>0</v>
      </c>
      <c r="G33" s="55"/>
      <c r="H33" s="54">
        <v>51</v>
      </c>
      <c r="I33" s="98">
        <f t="shared" si="10"/>
        <v>0</v>
      </c>
      <c r="J33" s="98">
        <f t="shared" si="4"/>
        <v>0</v>
      </c>
      <c r="K33" s="98">
        <f t="shared" si="5"/>
        <v>0</v>
      </c>
      <c r="L33" s="98">
        <f t="shared" si="11"/>
        <v>0</v>
      </c>
      <c r="M33" s="98">
        <f t="shared" si="12"/>
        <v>0</v>
      </c>
    </row>
    <row r="34" spans="1:13">
      <c r="A34" s="54">
        <v>21</v>
      </c>
      <c r="B34" s="97">
        <f t="shared" si="6"/>
        <v>0</v>
      </c>
      <c r="C34" s="97">
        <f t="shared" si="7"/>
        <v>0</v>
      </c>
      <c r="D34" s="97">
        <f t="shared" si="2"/>
        <v>0</v>
      </c>
      <c r="E34" s="97">
        <f t="shared" si="9"/>
        <v>0</v>
      </c>
      <c r="F34" s="97">
        <f t="shared" si="8"/>
        <v>0</v>
      </c>
      <c r="G34" s="55"/>
      <c r="H34" s="54">
        <v>52</v>
      </c>
      <c r="I34" s="98">
        <f t="shared" si="10"/>
        <v>0</v>
      </c>
      <c r="J34" s="98">
        <f t="shared" si="4"/>
        <v>0</v>
      </c>
      <c r="K34" s="98">
        <f t="shared" si="5"/>
        <v>0</v>
      </c>
      <c r="L34" s="98">
        <f t="shared" si="11"/>
        <v>0</v>
      </c>
      <c r="M34" s="98">
        <f t="shared" si="12"/>
        <v>0</v>
      </c>
    </row>
    <row r="35" spans="1:13">
      <c r="A35" s="54">
        <v>22</v>
      </c>
      <c r="B35" s="97">
        <f t="shared" si="6"/>
        <v>0</v>
      </c>
      <c r="C35" s="97">
        <f t="shared" si="7"/>
        <v>0</v>
      </c>
      <c r="D35" s="97">
        <f t="shared" si="2"/>
        <v>0</v>
      </c>
      <c r="E35" s="97">
        <f t="shared" si="9"/>
        <v>0</v>
      </c>
      <c r="F35" s="97">
        <f t="shared" si="8"/>
        <v>0</v>
      </c>
      <c r="G35" s="55"/>
      <c r="H35" s="54">
        <v>53</v>
      </c>
      <c r="I35" s="98">
        <f t="shared" si="10"/>
        <v>0</v>
      </c>
      <c r="J35" s="98">
        <f t="shared" si="4"/>
        <v>0</v>
      </c>
      <c r="K35" s="98">
        <f t="shared" si="5"/>
        <v>0</v>
      </c>
      <c r="L35" s="98">
        <f t="shared" si="11"/>
        <v>0</v>
      </c>
      <c r="M35" s="98">
        <f t="shared" si="12"/>
        <v>0</v>
      </c>
    </row>
    <row r="36" spans="1:13">
      <c r="A36" s="54">
        <v>23</v>
      </c>
      <c r="B36" s="97">
        <f t="shared" si="6"/>
        <v>0</v>
      </c>
      <c r="C36" s="97">
        <f t="shared" si="7"/>
        <v>0</v>
      </c>
      <c r="D36" s="97">
        <f t="shared" si="2"/>
        <v>0</v>
      </c>
      <c r="E36" s="97">
        <f t="shared" si="9"/>
        <v>0</v>
      </c>
      <c r="F36" s="97">
        <f t="shared" si="8"/>
        <v>0</v>
      </c>
      <c r="G36" s="55"/>
      <c r="H36" s="54">
        <v>54</v>
      </c>
      <c r="I36" s="98">
        <f t="shared" si="10"/>
        <v>0</v>
      </c>
      <c r="J36" s="98">
        <f t="shared" si="4"/>
        <v>0</v>
      </c>
      <c r="K36" s="98">
        <f t="shared" si="5"/>
        <v>0</v>
      </c>
      <c r="L36" s="98">
        <f t="shared" si="11"/>
        <v>0</v>
      </c>
      <c r="M36" s="98">
        <f t="shared" si="12"/>
        <v>0</v>
      </c>
    </row>
    <row r="37" spans="1:13">
      <c r="A37" s="54">
        <v>24</v>
      </c>
      <c r="B37" s="97">
        <f t="shared" si="6"/>
        <v>0</v>
      </c>
      <c r="C37" s="97">
        <f t="shared" si="7"/>
        <v>0</v>
      </c>
      <c r="D37" s="97">
        <f t="shared" si="2"/>
        <v>0</v>
      </c>
      <c r="E37" s="97">
        <f t="shared" si="9"/>
        <v>0</v>
      </c>
      <c r="F37" s="97">
        <f t="shared" si="8"/>
        <v>0</v>
      </c>
      <c r="G37" s="55"/>
      <c r="H37" s="54">
        <v>55</v>
      </c>
      <c r="I37" s="98">
        <f t="shared" si="10"/>
        <v>0</v>
      </c>
      <c r="J37" s="98">
        <f t="shared" si="4"/>
        <v>0</v>
      </c>
      <c r="K37" s="98">
        <f t="shared" si="5"/>
        <v>0</v>
      </c>
      <c r="L37" s="98">
        <f t="shared" si="11"/>
        <v>0</v>
      </c>
      <c r="M37" s="98">
        <f t="shared" si="12"/>
        <v>0</v>
      </c>
    </row>
    <row r="38" spans="1:13">
      <c r="A38" s="54">
        <v>25</v>
      </c>
      <c r="B38" s="97">
        <f t="shared" si="6"/>
        <v>0</v>
      </c>
      <c r="C38" s="97">
        <f t="shared" si="7"/>
        <v>0</v>
      </c>
      <c r="D38" s="97">
        <f t="shared" si="2"/>
        <v>0</v>
      </c>
      <c r="E38" s="97">
        <f t="shared" si="9"/>
        <v>0</v>
      </c>
      <c r="F38" s="97">
        <f t="shared" si="8"/>
        <v>0</v>
      </c>
      <c r="G38" s="55"/>
      <c r="H38" s="54">
        <v>56</v>
      </c>
      <c r="I38" s="98">
        <f t="shared" si="10"/>
        <v>0</v>
      </c>
      <c r="J38" s="98">
        <f t="shared" si="4"/>
        <v>0</v>
      </c>
      <c r="K38" s="98">
        <f t="shared" si="5"/>
        <v>0</v>
      </c>
      <c r="L38" s="98">
        <f t="shared" si="11"/>
        <v>0</v>
      </c>
      <c r="M38" s="98">
        <f t="shared" si="12"/>
        <v>0</v>
      </c>
    </row>
    <row r="39" spans="1:13">
      <c r="A39" s="54">
        <v>26</v>
      </c>
      <c r="B39" s="97">
        <f t="shared" si="6"/>
        <v>0</v>
      </c>
      <c r="C39" s="97">
        <f t="shared" si="7"/>
        <v>0</v>
      </c>
      <c r="D39" s="97">
        <f t="shared" si="2"/>
        <v>0</v>
      </c>
      <c r="E39" s="97">
        <f t="shared" si="9"/>
        <v>0</v>
      </c>
      <c r="F39" s="97">
        <f t="shared" si="8"/>
        <v>0</v>
      </c>
      <c r="G39" s="55"/>
      <c r="H39" s="54">
        <v>57</v>
      </c>
      <c r="I39" s="98">
        <f t="shared" si="10"/>
        <v>0</v>
      </c>
      <c r="J39" s="98">
        <f t="shared" si="4"/>
        <v>0</v>
      </c>
      <c r="K39" s="98">
        <f t="shared" si="5"/>
        <v>0</v>
      </c>
      <c r="L39" s="98">
        <f t="shared" si="11"/>
        <v>0</v>
      </c>
      <c r="M39" s="98">
        <f t="shared" si="12"/>
        <v>0</v>
      </c>
    </row>
    <row r="40" spans="1:13">
      <c r="A40" s="54">
        <v>27</v>
      </c>
      <c r="B40" s="97">
        <f t="shared" si="6"/>
        <v>0</v>
      </c>
      <c r="C40" s="97">
        <f t="shared" si="7"/>
        <v>0</v>
      </c>
      <c r="D40" s="97">
        <f t="shared" si="2"/>
        <v>0</v>
      </c>
      <c r="E40" s="97">
        <f t="shared" si="9"/>
        <v>0</v>
      </c>
      <c r="F40" s="97">
        <f t="shared" si="8"/>
        <v>0</v>
      </c>
      <c r="G40" s="55"/>
      <c r="H40" s="54">
        <v>58</v>
      </c>
      <c r="I40" s="98">
        <f t="shared" si="10"/>
        <v>0</v>
      </c>
      <c r="J40" s="98">
        <f t="shared" si="4"/>
        <v>0</v>
      </c>
      <c r="K40" s="98">
        <f t="shared" si="5"/>
        <v>0</v>
      </c>
      <c r="L40" s="98">
        <f t="shared" si="11"/>
        <v>0</v>
      </c>
      <c r="M40" s="98">
        <f t="shared" si="12"/>
        <v>0</v>
      </c>
    </row>
    <row r="41" spans="1:13">
      <c r="A41" s="54">
        <v>28</v>
      </c>
      <c r="B41" s="97">
        <f t="shared" si="6"/>
        <v>0</v>
      </c>
      <c r="C41" s="97">
        <f t="shared" si="7"/>
        <v>0</v>
      </c>
      <c r="D41" s="97">
        <f t="shared" si="2"/>
        <v>0</v>
      </c>
      <c r="E41" s="97">
        <f t="shared" si="9"/>
        <v>0</v>
      </c>
      <c r="F41" s="97">
        <f t="shared" si="8"/>
        <v>0</v>
      </c>
      <c r="G41" s="55"/>
      <c r="H41" s="54">
        <v>59</v>
      </c>
      <c r="I41" s="98">
        <f t="shared" si="10"/>
        <v>0</v>
      </c>
      <c r="J41" s="98">
        <f t="shared" si="4"/>
        <v>0</v>
      </c>
      <c r="K41" s="98">
        <f t="shared" si="5"/>
        <v>0</v>
      </c>
      <c r="L41" s="98">
        <f t="shared" si="11"/>
        <v>0</v>
      </c>
      <c r="M41" s="98">
        <f t="shared" si="12"/>
        <v>0</v>
      </c>
    </row>
    <row r="42" spans="1:13">
      <c r="A42" s="54">
        <v>29</v>
      </c>
      <c r="B42" s="97">
        <f t="shared" si="6"/>
        <v>0</v>
      </c>
      <c r="C42" s="97">
        <f t="shared" si="7"/>
        <v>0</v>
      </c>
      <c r="D42" s="97">
        <f t="shared" si="2"/>
        <v>0</v>
      </c>
      <c r="E42" s="97">
        <f t="shared" si="9"/>
        <v>0</v>
      </c>
      <c r="F42" s="97">
        <f t="shared" si="8"/>
        <v>0</v>
      </c>
      <c r="G42" s="55"/>
      <c r="H42" s="54">
        <v>60</v>
      </c>
      <c r="I42" s="98">
        <f t="shared" si="10"/>
        <v>0</v>
      </c>
      <c r="J42" s="98">
        <f t="shared" si="4"/>
        <v>0</v>
      </c>
      <c r="K42" s="98">
        <f t="shared" si="5"/>
        <v>0</v>
      </c>
      <c r="L42" s="98">
        <f t="shared" si="11"/>
        <v>0</v>
      </c>
      <c r="M42" s="98">
        <f t="shared" si="12"/>
        <v>0</v>
      </c>
    </row>
    <row r="43" spans="1:13">
      <c r="A43" s="54">
        <v>30</v>
      </c>
      <c r="B43" s="97">
        <f t="shared" si="6"/>
        <v>0</v>
      </c>
      <c r="C43" s="97">
        <f t="shared" si="7"/>
        <v>0</v>
      </c>
      <c r="D43" s="97">
        <f t="shared" si="2"/>
        <v>0</v>
      </c>
      <c r="E43" s="97">
        <f t="shared" si="9"/>
        <v>0</v>
      </c>
      <c r="F43" s="97">
        <f t="shared" si="8"/>
        <v>0</v>
      </c>
      <c r="G43" s="55"/>
      <c r="H43" s="55"/>
      <c r="I43" s="55"/>
      <c r="J43" s="55"/>
      <c r="K43" s="55"/>
      <c r="L43" s="55"/>
      <c r="M43" s="55"/>
    </row>
  </sheetData>
  <sheetProtection password="E2F9" sheet="1" objects="1" scenarios="1" formatColumns="0" formatRows="0"/>
  <mergeCells count="11">
    <mergeCell ref="B10:C10"/>
    <mergeCell ref="D7:E7"/>
    <mergeCell ref="D8:E8"/>
    <mergeCell ref="D9:E9"/>
    <mergeCell ref="D10:E10"/>
    <mergeCell ref="A2:M2"/>
    <mergeCell ref="A3:M3"/>
    <mergeCell ref="B7:C7"/>
    <mergeCell ref="B8:C8"/>
    <mergeCell ref="B9:C9"/>
    <mergeCell ref="A5:M5"/>
  </mergeCells>
  <pageMargins left="0.70866141732283472" right="0.70866141732283472" top="0.74803149606299213" bottom="0.74803149606299213" header="0.31496062992125984" footer="0.59055118110236227"/>
  <pageSetup scale="71" orientation="portrait" r:id="rId1"/>
  <headerFooter>
    <oddFooter>&amp;CAnexo 3, 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="110" zoomScaleNormal="100" zoomScaleSheetLayoutView="110" workbookViewId="0">
      <pane ySplit="3" topLeftCell="A6" activePane="bottomLeft" state="frozen"/>
      <selection pane="bottomLeft"/>
    </sheetView>
  </sheetViews>
  <sheetFormatPr baseColWidth="10" defaultRowHeight="15"/>
  <cols>
    <col min="1" max="1" width="36.140625" style="14" customWidth="1"/>
    <col min="2" max="2" width="12.28515625" style="14" bestFit="1" customWidth="1"/>
    <col min="3" max="14" width="11.5703125" style="14" bestFit="1" customWidth="1"/>
    <col min="15" max="15" width="12.28515625" style="14" bestFit="1" customWidth="1"/>
    <col min="16" max="16384" width="11.42578125" style="14"/>
  </cols>
  <sheetData>
    <row r="1" spans="1:16" ht="18.75">
      <c r="B1" s="155" t="s">
        <v>0</v>
      </c>
      <c r="C1" s="155"/>
      <c r="D1" s="155"/>
      <c r="E1" s="155"/>
      <c r="F1" s="155"/>
      <c r="G1" s="155"/>
      <c r="H1" s="155"/>
      <c r="I1" s="155" t="s">
        <v>0</v>
      </c>
      <c r="J1" s="155"/>
      <c r="K1" s="155"/>
      <c r="L1" s="155"/>
      <c r="M1" s="155"/>
      <c r="N1" s="155"/>
      <c r="O1" s="155"/>
    </row>
    <row r="2" spans="1:16" ht="18.75">
      <c r="B2" s="155" t="s">
        <v>403</v>
      </c>
      <c r="C2" s="155"/>
      <c r="D2" s="155"/>
      <c r="E2" s="155"/>
      <c r="F2" s="155"/>
      <c r="G2" s="155"/>
      <c r="H2" s="155"/>
      <c r="I2" s="155" t="s">
        <v>403</v>
      </c>
      <c r="J2" s="155"/>
      <c r="K2" s="155"/>
      <c r="L2" s="155"/>
      <c r="M2" s="155"/>
      <c r="N2" s="155"/>
      <c r="O2" s="155"/>
    </row>
    <row r="4" spans="1:16">
      <c r="B4" s="156" t="s">
        <v>306</v>
      </c>
      <c r="C4" s="156"/>
      <c r="D4" s="156"/>
      <c r="E4" s="156"/>
      <c r="F4" s="156"/>
      <c r="G4" s="156"/>
      <c r="H4" s="156"/>
      <c r="I4" s="156" t="s">
        <v>306</v>
      </c>
      <c r="J4" s="156"/>
      <c r="K4" s="156"/>
      <c r="L4" s="156"/>
      <c r="M4" s="156"/>
      <c r="N4" s="156"/>
      <c r="O4" s="156"/>
    </row>
    <row r="6" spans="1:16">
      <c r="A6" s="125" t="s">
        <v>93</v>
      </c>
      <c r="B6" s="125" t="s">
        <v>267</v>
      </c>
      <c r="C6" s="125" t="s">
        <v>247</v>
      </c>
      <c r="D6" s="125" t="s">
        <v>248</v>
      </c>
      <c r="E6" s="125" t="s">
        <v>249</v>
      </c>
      <c r="F6" s="125" t="s">
        <v>250</v>
      </c>
      <c r="G6" s="125" t="s">
        <v>251</v>
      </c>
      <c r="H6" s="125" t="s">
        <v>252</v>
      </c>
      <c r="I6" s="125" t="s">
        <v>253</v>
      </c>
      <c r="J6" s="125" t="s">
        <v>254</v>
      </c>
      <c r="K6" s="125" t="s">
        <v>255</v>
      </c>
      <c r="L6" s="125" t="s">
        <v>256</v>
      </c>
      <c r="M6" s="125" t="s">
        <v>257</v>
      </c>
      <c r="N6" s="125" t="s">
        <v>258</v>
      </c>
      <c r="O6" s="125" t="s">
        <v>259</v>
      </c>
    </row>
    <row r="7" spans="1:16">
      <c r="A7" s="126" t="s">
        <v>262</v>
      </c>
      <c r="B7" s="127">
        <f>B8+B13+B14</f>
        <v>0</v>
      </c>
      <c r="C7" s="127">
        <f t="shared" ref="C7:O7" si="0">C8+C13+C14</f>
        <v>0</v>
      </c>
      <c r="D7" s="127">
        <f t="shared" si="0"/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7">
        <f t="shared" si="0"/>
        <v>0</v>
      </c>
      <c r="L7" s="127">
        <f t="shared" si="0"/>
        <v>0</v>
      </c>
      <c r="M7" s="127">
        <f t="shared" si="0"/>
        <v>0</v>
      </c>
      <c r="N7" s="127">
        <f t="shared" si="0"/>
        <v>0</v>
      </c>
      <c r="O7" s="127">
        <f t="shared" si="0"/>
        <v>0</v>
      </c>
      <c r="P7" s="100"/>
    </row>
    <row r="8" spans="1:16">
      <c r="A8" s="128" t="s">
        <v>266</v>
      </c>
      <c r="B8" s="129">
        <f>SUM(B9:B12)</f>
        <v>0</v>
      </c>
      <c r="C8" s="129">
        <f t="shared" ref="C8:N8" si="1">SUM(C9:C12)</f>
        <v>0</v>
      </c>
      <c r="D8" s="129">
        <f t="shared" si="1"/>
        <v>0</v>
      </c>
      <c r="E8" s="129">
        <f t="shared" si="1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9">
        <f t="shared" si="1"/>
        <v>0</v>
      </c>
      <c r="L8" s="129">
        <f t="shared" si="1"/>
        <v>0</v>
      </c>
      <c r="M8" s="129">
        <f t="shared" si="1"/>
        <v>0</v>
      </c>
      <c r="N8" s="129">
        <f t="shared" si="1"/>
        <v>0</v>
      </c>
      <c r="O8" s="129">
        <f>SUM(O9:O12)</f>
        <v>0</v>
      </c>
      <c r="P8" s="100"/>
    </row>
    <row r="9" spans="1:16">
      <c r="A9" s="149" t="s">
        <v>176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30">
        <f t="shared" ref="O9:O14" si="2">SUM(B9:N9)</f>
        <v>0</v>
      </c>
      <c r="P9" s="100"/>
    </row>
    <row r="10" spans="1:16">
      <c r="A10" s="149" t="s">
        <v>260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30">
        <f t="shared" si="2"/>
        <v>0</v>
      </c>
      <c r="P10" s="100"/>
    </row>
    <row r="11" spans="1:16">
      <c r="A11" s="149" t="s">
        <v>175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30">
        <f t="shared" si="2"/>
        <v>0</v>
      </c>
      <c r="P11" s="100"/>
    </row>
    <row r="12" spans="1:16">
      <c r="A12" s="149" t="s">
        <v>263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30">
        <f t="shared" si="2"/>
        <v>0</v>
      </c>
      <c r="P12" s="100"/>
    </row>
    <row r="13" spans="1:16">
      <c r="A13" s="150" t="s">
        <v>146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29">
        <f t="shared" si="2"/>
        <v>0</v>
      </c>
      <c r="P13" s="100"/>
    </row>
    <row r="14" spans="1:16">
      <c r="A14" s="150" t="s">
        <v>180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29">
        <f t="shared" si="2"/>
        <v>0</v>
      </c>
      <c r="P14" s="100"/>
    </row>
    <row r="15" spans="1:16">
      <c r="A15" s="131" t="s">
        <v>264</v>
      </c>
      <c r="B15" s="127">
        <f>B16+B23+B28</f>
        <v>0</v>
      </c>
      <c r="C15" s="127">
        <f t="shared" ref="C15:N15" si="3">C16+C23+C28</f>
        <v>0</v>
      </c>
      <c r="D15" s="127">
        <f t="shared" si="3"/>
        <v>0</v>
      </c>
      <c r="E15" s="127">
        <f t="shared" si="3"/>
        <v>0</v>
      </c>
      <c r="F15" s="127">
        <f t="shared" si="3"/>
        <v>0</v>
      </c>
      <c r="G15" s="127">
        <f t="shared" si="3"/>
        <v>0</v>
      </c>
      <c r="H15" s="127">
        <f t="shared" si="3"/>
        <v>0</v>
      </c>
      <c r="I15" s="127">
        <f t="shared" si="3"/>
        <v>0</v>
      </c>
      <c r="J15" s="127">
        <f t="shared" si="3"/>
        <v>0</v>
      </c>
      <c r="K15" s="127">
        <f t="shared" si="3"/>
        <v>0</v>
      </c>
      <c r="L15" s="127">
        <f t="shared" si="3"/>
        <v>0</v>
      </c>
      <c r="M15" s="127">
        <f t="shared" si="3"/>
        <v>0</v>
      </c>
      <c r="N15" s="127">
        <f t="shared" si="3"/>
        <v>0</v>
      </c>
      <c r="O15" s="127">
        <f>O16+O23+O28</f>
        <v>0</v>
      </c>
      <c r="P15" s="100"/>
    </row>
    <row r="16" spans="1:16">
      <c r="A16" s="132" t="s">
        <v>180</v>
      </c>
      <c r="B16" s="129">
        <f>SUM(B17:B22)</f>
        <v>0</v>
      </c>
      <c r="C16" s="129">
        <f t="shared" ref="C16:N16" si="4">SUM(C17:C22)</f>
        <v>0</v>
      </c>
      <c r="D16" s="129">
        <f t="shared" si="4"/>
        <v>0</v>
      </c>
      <c r="E16" s="129">
        <f t="shared" si="4"/>
        <v>0</v>
      </c>
      <c r="F16" s="129">
        <f t="shared" si="4"/>
        <v>0</v>
      </c>
      <c r="G16" s="129">
        <f t="shared" si="4"/>
        <v>0</v>
      </c>
      <c r="H16" s="129">
        <f t="shared" si="4"/>
        <v>0</v>
      </c>
      <c r="I16" s="129">
        <f t="shared" si="4"/>
        <v>0</v>
      </c>
      <c r="J16" s="129">
        <f t="shared" si="4"/>
        <v>0</v>
      </c>
      <c r="K16" s="129">
        <f t="shared" si="4"/>
        <v>0</v>
      </c>
      <c r="L16" s="129">
        <f t="shared" si="4"/>
        <v>0</v>
      </c>
      <c r="M16" s="129">
        <f t="shared" si="4"/>
        <v>0</v>
      </c>
      <c r="N16" s="129">
        <f t="shared" si="4"/>
        <v>0</v>
      </c>
      <c r="O16" s="129">
        <f>SUM(O17:O22)</f>
        <v>0</v>
      </c>
      <c r="P16" s="100"/>
    </row>
    <row r="17" spans="1:16">
      <c r="A17" s="151" t="s">
        <v>141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30">
        <f t="shared" ref="O17:O22" si="5">SUM(B17:N17)</f>
        <v>0</v>
      </c>
      <c r="P17" s="100"/>
    </row>
    <row r="18" spans="1:16">
      <c r="A18" s="151" t="s">
        <v>143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30">
        <f t="shared" si="5"/>
        <v>0</v>
      </c>
      <c r="P18" s="100"/>
    </row>
    <row r="19" spans="1:16">
      <c r="A19" s="152" t="s">
        <v>142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30">
        <f t="shared" si="5"/>
        <v>0</v>
      </c>
      <c r="P19" s="100"/>
    </row>
    <row r="20" spans="1:16">
      <c r="A20" s="152" t="s">
        <v>144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30">
        <f t="shared" si="5"/>
        <v>0</v>
      </c>
      <c r="P20" s="100"/>
    </row>
    <row r="21" spans="1:16">
      <c r="A21" s="152" t="s">
        <v>149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30">
        <f t="shared" si="5"/>
        <v>0</v>
      </c>
      <c r="P21" s="100"/>
    </row>
    <row r="22" spans="1:16">
      <c r="A22" s="152" t="s">
        <v>265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30">
        <f t="shared" si="5"/>
        <v>0</v>
      </c>
      <c r="P22" s="100"/>
    </row>
    <row r="23" spans="1:16">
      <c r="A23" s="128" t="s">
        <v>266</v>
      </c>
      <c r="B23" s="129">
        <f>SUM(B24:B27)</f>
        <v>0</v>
      </c>
      <c r="C23" s="129">
        <f t="shared" ref="C23:O23" si="6">SUM(C24:C27)</f>
        <v>0</v>
      </c>
      <c r="D23" s="129">
        <f t="shared" si="6"/>
        <v>0</v>
      </c>
      <c r="E23" s="129">
        <f t="shared" si="6"/>
        <v>0</v>
      </c>
      <c r="F23" s="129">
        <f t="shared" si="6"/>
        <v>0</v>
      </c>
      <c r="G23" s="129">
        <f t="shared" si="6"/>
        <v>0</v>
      </c>
      <c r="H23" s="129">
        <f t="shared" si="6"/>
        <v>0</v>
      </c>
      <c r="I23" s="129">
        <f t="shared" si="6"/>
        <v>0</v>
      </c>
      <c r="J23" s="129">
        <f t="shared" si="6"/>
        <v>0</v>
      </c>
      <c r="K23" s="129">
        <f t="shared" si="6"/>
        <v>0</v>
      </c>
      <c r="L23" s="129">
        <f t="shared" si="6"/>
        <v>0</v>
      </c>
      <c r="M23" s="129">
        <f t="shared" si="6"/>
        <v>0</v>
      </c>
      <c r="N23" s="129">
        <f t="shared" si="6"/>
        <v>0</v>
      </c>
      <c r="O23" s="129">
        <f t="shared" si="6"/>
        <v>0</v>
      </c>
      <c r="P23" s="100"/>
    </row>
    <row r="24" spans="1:16">
      <c r="A24" s="149" t="s">
        <v>176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30">
        <f>SUM(B24:N24)</f>
        <v>0</v>
      </c>
      <c r="P24" s="100"/>
    </row>
    <row r="25" spans="1:16">
      <c r="A25" s="149" t="s">
        <v>260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30">
        <f>SUM(B25:N25)</f>
        <v>0</v>
      </c>
      <c r="P25" s="100"/>
    </row>
    <row r="26" spans="1:16">
      <c r="A26" s="149" t="s">
        <v>175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30">
        <f>SUM(B26:N26)</f>
        <v>0</v>
      </c>
      <c r="P26" s="100"/>
    </row>
    <row r="27" spans="1:16">
      <c r="A27" s="149" t="s">
        <v>263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30">
        <f>SUM(B27:N27)</f>
        <v>0</v>
      </c>
      <c r="P27" s="100"/>
    </row>
    <row r="28" spans="1:16">
      <c r="A28" s="150" t="s">
        <v>146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9">
        <f>SUM(B28:N28)</f>
        <v>0</v>
      </c>
      <c r="P28" s="100"/>
    </row>
    <row r="29" spans="1:16">
      <c r="A29" s="131" t="s">
        <v>261</v>
      </c>
      <c r="B29" s="127">
        <f t="shared" ref="B29:O29" si="7">B7+B15</f>
        <v>0</v>
      </c>
      <c r="C29" s="127">
        <f t="shared" si="7"/>
        <v>0</v>
      </c>
      <c r="D29" s="127">
        <f t="shared" si="7"/>
        <v>0</v>
      </c>
      <c r="E29" s="127">
        <f t="shared" si="7"/>
        <v>0</v>
      </c>
      <c r="F29" s="127">
        <f t="shared" si="7"/>
        <v>0</v>
      </c>
      <c r="G29" s="127">
        <f t="shared" si="7"/>
        <v>0</v>
      </c>
      <c r="H29" s="127">
        <f t="shared" si="7"/>
        <v>0</v>
      </c>
      <c r="I29" s="127">
        <f t="shared" si="7"/>
        <v>0</v>
      </c>
      <c r="J29" s="127">
        <f t="shared" si="7"/>
        <v>0</v>
      </c>
      <c r="K29" s="127">
        <f t="shared" si="7"/>
        <v>0</v>
      </c>
      <c r="L29" s="127">
        <f t="shared" si="7"/>
        <v>0</v>
      </c>
      <c r="M29" s="127">
        <f t="shared" si="7"/>
        <v>0</v>
      </c>
      <c r="N29" s="127">
        <f t="shared" si="7"/>
        <v>0</v>
      </c>
      <c r="O29" s="127">
        <f t="shared" si="7"/>
        <v>0</v>
      </c>
      <c r="P29" s="100" t="str">
        <f>IF(O29=Ficha!E460,"SI","NO")</f>
        <v>SI</v>
      </c>
    </row>
  </sheetData>
  <sheetProtection password="E2F9" sheet="1" objects="1" scenarios="1" formatColumns="0" formatRows="0"/>
  <mergeCells count="6">
    <mergeCell ref="I1:O1"/>
    <mergeCell ref="I2:O2"/>
    <mergeCell ref="I4:O4"/>
    <mergeCell ref="B4:H4"/>
    <mergeCell ref="B1:H1"/>
    <mergeCell ref="B2:H2"/>
  </mergeCells>
  <pageMargins left="0.70866141732283472" right="0.70866141732283472" top="0.74803149606299213" bottom="0.74803149606299213" header="0.31496062992125984" footer="0.59055118110236227"/>
  <pageSetup orientation="landscape" r:id="rId1"/>
  <headerFooter>
    <oddFooter>&amp;CAnexo 4, Página &amp;P de &amp;N</oddFooter>
  </headerFooter>
  <ignoredErrors>
    <ignoredError sqref="O23" formula="1"/>
    <ignoredError sqref="B7:B9 B14:B16 B23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4"/>
  <sheetViews>
    <sheetView showGridLines="0" view="pageBreakPreview" zoomScale="110" zoomScaleNormal="100" zoomScaleSheetLayoutView="110" workbookViewId="0">
      <pane ySplit="4" topLeftCell="A5" activePane="bottomLeft" state="frozen"/>
      <selection pane="bottomLeft" activeCell="D6" sqref="D6"/>
    </sheetView>
  </sheetViews>
  <sheetFormatPr baseColWidth="10" defaultRowHeight="15"/>
  <cols>
    <col min="1" max="1" width="11.42578125" style="133"/>
    <col min="2" max="2" width="14.5703125" style="133" customWidth="1"/>
    <col min="3" max="3" width="11.42578125" style="133"/>
    <col min="4" max="4" width="14.28515625" style="133" customWidth="1"/>
    <col min="5" max="5" width="13.5703125" style="133" customWidth="1"/>
    <col min="6" max="6" width="13" style="133" customWidth="1"/>
    <col min="7" max="7" width="11.42578125" style="133"/>
    <col min="8" max="8" width="10.42578125" style="133" customWidth="1"/>
    <col min="9" max="9" width="16.140625" style="133" customWidth="1"/>
    <col min="10" max="10" width="11.42578125" style="133"/>
    <col min="11" max="12" width="0" style="133" hidden="1" customWidth="1"/>
    <col min="13" max="16384" width="11.42578125" style="133"/>
  </cols>
  <sheetData>
    <row r="2" spans="1:13" ht="18.75">
      <c r="A2" s="259" t="s">
        <v>307</v>
      </c>
      <c r="B2" s="259"/>
      <c r="C2" s="259"/>
      <c r="D2" s="259"/>
      <c r="E2" s="259"/>
      <c r="F2" s="259"/>
      <c r="G2" s="259"/>
      <c r="H2" s="259"/>
      <c r="I2" s="259"/>
    </row>
    <row r="3" spans="1:13" ht="18.75">
      <c r="A3" s="259" t="s">
        <v>402</v>
      </c>
      <c r="B3" s="259"/>
      <c r="C3" s="259"/>
      <c r="D3" s="259"/>
      <c r="E3" s="259"/>
      <c r="F3" s="259"/>
      <c r="G3" s="259"/>
      <c r="H3" s="259"/>
      <c r="I3" s="259"/>
    </row>
    <row r="5" spans="1:13">
      <c r="A5" s="258" t="s">
        <v>317</v>
      </c>
      <c r="B5" s="258"/>
      <c r="C5" s="258"/>
      <c r="D5" s="258"/>
      <c r="E5" s="258"/>
      <c r="F5" s="258"/>
      <c r="G5" s="258"/>
      <c r="H5" s="258"/>
      <c r="I5" s="258"/>
    </row>
    <row r="7" spans="1:13">
      <c r="A7" s="261" t="s">
        <v>308</v>
      </c>
      <c r="B7" s="261"/>
      <c r="C7" s="261"/>
      <c r="D7" s="261"/>
      <c r="E7" s="261"/>
      <c r="F7" s="269">
        <f>Ficha!C33</f>
        <v>0</v>
      </c>
      <c r="G7" s="269"/>
      <c r="H7" s="269"/>
      <c r="I7" s="269"/>
    </row>
    <row r="8" spans="1:13">
      <c r="A8" s="261" t="s">
        <v>343</v>
      </c>
      <c r="B8" s="261"/>
      <c r="C8" s="261"/>
      <c r="D8" s="261"/>
      <c r="E8" s="261"/>
      <c r="F8" s="262">
        <f>Ficha!A43</f>
        <v>0</v>
      </c>
      <c r="G8" s="262"/>
      <c r="H8" s="262"/>
      <c r="I8" s="262"/>
    </row>
    <row r="9" spans="1:13">
      <c r="A9" s="261" t="s">
        <v>312</v>
      </c>
      <c r="B9" s="261"/>
      <c r="C9" s="261"/>
      <c r="D9" s="261"/>
      <c r="E9" s="134"/>
      <c r="F9" s="263" t="s">
        <v>309</v>
      </c>
      <c r="G9" s="263"/>
      <c r="H9" s="263"/>
      <c r="I9" s="263"/>
    </row>
    <row r="11" spans="1:13">
      <c r="A11" s="268" t="s">
        <v>316</v>
      </c>
      <c r="B11" s="268"/>
      <c r="C11" s="268"/>
      <c r="D11" s="268"/>
      <c r="E11" s="268"/>
      <c r="F11" s="268"/>
      <c r="G11" s="268"/>
      <c r="H11" s="268"/>
      <c r="I11" s="268"/>
    </row>
    <row r="12" spans="1:13">
      <c r="A12" s="134"/>
      <c r="B12" s="261" t="s">
        <v>313</v>
      </c>
      <c r="C12" s="261"/>
      <c r="D12" s="261"/>
      <c r="E12" s="134"/>
      <c r="F12" s="133" t="s">
        <v>314</v>
      </c>
    </row>
    <row r="13" spans="1:13">
      <c r="A13" s="261" t="s">
        <v>315</v>
      </c>
      <c r="B13" s="261"/>
      <c r="C13" s="261"/>
    </row>
    <row r="15" spans="1:13" ht="15" customHeight="1">
      <c r="A15" s="264" t="s">
        <v>311</v>
      </c>
      <c r="B15" s="265"/>
      <c r="C15" s="265"/>
      <c r="D15" s="135"/>
      <c r="E15" s="136" t="s">
        <v>6</v>
      </c>
      <c r="F15" s="136"/>
      <c r="G15" s="135"/>
      <c r="H15" s="137" t="s">
        <v>7</v>
      </c>
      <c r="I15" s="138"/>
      <c r="J15" s="139"/>
      <c r="K15" s="139"/>
      <c r="L15" s="139"/>
      <c r="M15" s="139"/>
    </row>
    <row r="16" spans="1:13">
      <c r="A16" s="266"/>
      <c r="B16" s="267"/>
      <c r="C16" s="267"/>
      <c r="D16" s="135"/>
      <c r="E16" s="136" t="s">
        <v>401</v>
      </c>
      <c r="F16" s="136"/>
      <c r="G16" s="135"/>
      <c r="H16" s="137" t="s">
        <v>8</v>
      </c>
      <c r="I16" s="138"/>
      <c r="J16" s="139"/>
      <c r="K16" s="139"/>
      <c r="L16" s="139"/>
      <c r="M16" s="139"/>
    </row>
    <row r="18" spans="1:12">
      <c r="A18" s="133" t="s">
        <v>318</v>
      </c>
    </row>
    <row r="20" spans="1:12" ht="30" customHeight="1">
      <c r="A20" s="270" t="s">
        <v>21</v>
      </c>
      <c r="B20" s="270"/>
      <c r="C20" s="270"/>
      <c r="D20" s="271" t="s">
        <v>22</v>
      </c>
      <c r="E20" s="272"/>
      <c r="F20" s="140" t="s">
        <v>23</v>
      </c>
      <c r="G20" s="271" t="s">
        <v>405</v>
      </c>
      <c r="H20" s="273"/>
      <c r="I20" s="272"/>
    </row>
    <row r="21" spans="1:12">
      <c r="A21" s="260" t="str">
        <f>L21&amp;" "&amp;Ficha!A24</f>
        <v xml:space="preserve">1. </v>
      </c>
      <c r="B21" s="260"/>
      <c r="C21" s="260"/>
      <c r="D21" s="253" t="str">
        <f>IF(Ficha!D24=0," ",Ficha!D24)</f>
        <v xml:space="preserve"> </v>
      </c>
      <c r="E21" s="254"/>
      <c r="F21" s="143" t="str">
        <f>IF(Ficha!F24=0," ",Ficha!F24)</f>
        <v xml:space="preserve"> </v>
      </c>
      <c r="G21" s="250" t="str">
        <f>IF(Ficha!G24=0," ",Ficha!G24)</f>
        <v xml:space="preserve"> </v>
      </c>
      <c r="H21" s="251"/>
      <c r="I21" s="252"/>
      <c r="L21" s="133" t="s">
        <v>66</v>
      </c>
    </row>
    <row r="22" spans="1:12">
      <c r="A22" s="260" t="str">
        <f>L22&amp;" "&amp;Ficha!A25</f>
        <v xml:space="preserve">2. </v>
      </c>
      <c r="B22" s="260"/>
      <c r="C22" s="260"/>
      <c r="D22" s="253" t="str">
        <f>IF(Ficha!D25=0," ",Ficha!D25)</f>
        <v xml:space="preserve"> </v>
      </c>
      <c r="E22" s="254" t="str">
        <f>IF(Ficha!E25=0," ",Ficha!E25)</f>
        <v xml:space="preserve"> </v>
      </c>
      <c r="F22" s="143" t="str">
        <f>IF(Ficha!F25=0," ",Ficha!F25)</f>
        <v xml:space="preserve"> </v>
      </c>
      <c r="G22" s="250" t="str">
        <f>IF(Ficha!G25=0," ",Ficha!G25)</f>
        <v xml:space="preserve"> </v>
      </c>
      <c r="H22" s="251"/>
      <c r="I22" s="252" t="str">
        <f>IF(Ficha!I25=0," ",Ficha!I25)</f>
        <v xml:space="preserve"> </v>
      </c>
      <c r="L22" s="133" t="s">
        <v>34</v>
      </c>
    </row>
    <row r="23" spans="1:12">
      <c r="A23" s="260" t="str">
        <f>L23&amp;" "&amp;Ficha!A26</f>
        <v xml:space="preserve">3. </v>
      </c>
      <c r="B23" s="260"/>
      <c r="C23" s="260"/>
      <c r="D23" s="253" t="str">
        <f>IF(Ficha!D26=0," ",Ficha!D26)</f>
        <v xml:space="preserve"> </v>
      </c>
      <c r="E23" s="254" t="str">
        <f>IF(Ficha!E26=0," ",Ficha!E26)</f>
        <v xml:space="preserve"> </v>
      </c>
      <c r="F23" s="143" t="str">
        <f>IF(Ficha!F26=0," ",Ficha!F26)</f>
        <v xml:space="preserve"> </v>
      </c>
      <c r="G23" s="250" t="str">
        <f>IF(Ficha!G26=0," ",Ficha!G26)</f>
        <v xml:space="preserve"> </v>
      </c>
      <c r="H23" s="251"/>
      <c r="I23" s="252" t="str">
        <f>IF(Ficha!I26=0," ",Ficha!I26)</f>
        <v xml:space="preserve"> </v>
      </c>
      <c r="L23" s="133" t="s">
        <v>67</v>
      </c>
    </row>
    <row r="24" spans="1:12">
      <c r="A24" s="260" t="str">
        <f>L24&amp;" "&amp;Ficha!A27</f>
        <v xml:space="preserve">4. </v>
      </c>
      <c r="B24" s="260"/>
      <c r="C24" s="260"/>
      <c r="D24" s="253" t="str">
        <f>IF(Ficha!D27=0," ",Ficha!D27)</f>
        <v xml:space="preserve"> </v>
      </c>
      <c r="E24" s="254" t="str">
        <f>IF(Ficha!E27=0," ",Ficha!E27)</f>
        <v xml:space="preserve"> </v>
      </c>
      <c r="F24" s="143" t="str">
        <f>IF(Ficha!F27=0," ",Ficha!F27)</f>
        <v xml:space="preserve"> </v>
      </c>
      <c r="G24" s="250" t="str">
        <f>IF(Ficha!G27=0," ",Ficha!G27)</f>
        <v xml:space="preserve"> </v>
      </c>
      <c r="H24" s="251"/>
      <c r="I24" s="252" t="str">
        <f>IF(Ficha!I27=0," ",Ficha!I27)</f>
        <v xml:space="preserve"> </v>
      </c>
      <c r="L24" s="133" t="s">
        <v>68</v>
      </c>
    </row>
    <row r="25" spans="1:12">
      <c r="A25" s="260" t="str">
        <f>L25&amp;" "&amp;Ficha!A28</f>
        <v xml:space="preserve">5. </v>
      </c>
      <c r="B25" s="260"/>
      <c r="C25" s="260"/>
      <c r="D25" s="253" t="str">
        <f>IF(Ficha!D28=0," ",Ficha!D28)</f>
        <v xml:space="preserve"> </v>
      </c>
      <c r="E25" s="254" t="str">
        <f>IF(Ficha!E28=0," ",Ficha!E28)</f>
        <v xml:space="preserve"> </v>
      </c>
      <c r="F25" s="143" t="str">
        <f>IF(Ficha!F28=0," ",Ficha!F28)</f>
        <v xml:space="preserve"> </v>
      </c>
      <c r="G25" s="250" t="str">
        <f>IF(Ficha!G28=0," ",Ficha!G28)</f>
        <v xml:space="preserve"> </v>
      </c>
      <c r="H25" s="251"/>
      <c r="I25" s="252" t="str">
        <f>IF(Ficha!I28=0," ",Ficha!I28)</f>
        <v xml:space="preserve"> </v>
      </c>
      <c r="L25" s="133" t="s">
        <v>69</v>
      </c>
    </row>
    <row r="26" spans="1:12">
      <c r="A26" s="260" t="str">
        <f>L26&amp;" "&amp;'Anexo 1'!A9:C9</f>
        <v xml:space="preserve">6. </v>
      </c>
      <c r="B26" s="260"/>
      <c r="C26" s="260"/>
      <c r="D26" s="253" t="str">
        <f>IF('Anexo 1'!D9=0," ",'Anexo 1'!D9)</f>
        <v xml:space="preserve"> </v>
      </c>
      <c r="E26" s="254" t="str">
        <f>IF('Anexo 1'!E9=0," ",'Anexo 1'!E9)</f>
        <v xml:space="preserve"> </v>
      </c>
      <c r="F26" s="143" t="str">
        <f>IF('Anexo 1'!F9=0," ",'Anexo 1'!F9)</f>
        <v xml:space="preserve"> </v>
      </c>
      <c r="G26" s="250" t="str">
        <f>IF('Anexo 1'!G9=0," ", 'Anexo 1'!G9)</f>
        <v xml:space="preserve"> </v>
      </c>
      <c r="H26" s="251"/>
      <c r="I26" s="252" t="str">
        <f>IF('Anexo 1'!I9=0," ",'Anexo 1'!I9)</f>
        <v xml:space="preserve"> </v>
      </c>
      <c r="L26" s="133" t="s">
        <v>70</v>
      </c>
    </row>
    <row r="27" spans="1:12">
      <c r="A27" s="260" t="str">
        <f>L27&amp;" "&amp;'Anexo 1'!A10:C10</f>
        <v xml:space="preserve">7. </v>
      </c>
      <c r="B27" s="260"/>
      <c r="C27" s="260"/>
      <c r="D27" s="253" t="str">
        <f>IF('Anexo 1'!D10=0," ",'Anexo 1'!D10)</f>
        <v xml:space="preserve"> </v>
      </c>
      <c r="E27" s="254" t="str">
        <f>IF('Anexo 1'!E10=0," ",'Anexo 1'!E10)</f>
        <v xml:space="preserve"> </v>
      </c>
      <c r="F27" s="143" t="str">
        <f>IF('Anexo 1'!F10=0," ",'Anexo 1'!F10)</f>
        <v xml:space="preserve"> </v>
      </c>
      <c r="G27" s="250" t="str">
        <f>IF('Anexo 1'!G10=0," ", 'Anexo 1'!G10)</f>
        <v xml:space="preserve"> </v>
      </c>
      <c r="H27" s="251"/>
      <c r="I27" s="252" t="str">
        <f>IF('Anexo 1'!I10=0," ",'Anexo 1'!I10)</f>
        <v xml:space="preserve"> </v>
      </c>
      <c r="L27" s="133" t="s">
        <v>71</v>
      </c>
    </row>
    <row r="28" spans="1:12">
      <c r="A28" s="260" t="str">
        <f>L28&amp;" "&amp;'Anexo 1'!A11:C11</f>
        <v xml:space="preserve">8. </v>
      </c>
      <c r="B28" s="260"/>
      <c r="C28" s="260"/>
      <c r="D28" s="253" t="str">
        <f>IF('Anexo 1'!D11=0," ",'Anexo 1'!D11)</f>
        <v xml:space="preserve"> </v>
      </c>
      <c r="E28" s="254" t="str">
        <f>IF('Anexo 1'!E11=0," ",'Anexo 1'!E11)</f>
        <v xml:space="preserve"> </v>
      </c>
      <c r="F28" s="143" t="str">
        <f>IF('Anexo 1'!F11=0," ",'Anexo 1'!F11)</f>
        <v xml:space="preserve"> </v>
      </c>
      <c r="G28" s="250" t="str">
        <f>IF('Anexo 1'!G11=0," ", 'Anexo 1'!G11)</f>
        <v xml:space="preserve"> </v>
      </c>
      <c r="H28" s="251"/>
      <c r="I28" s="252" t="str">
        <f>IF('Anexo 1'!I11=0," ",'Anexo 1'!I11)</f>
        <v xml:space="preserve"> </v>
      </c>
      <c r="L28" s="133" t="s">
        <v>72</v>
      </c>
    </row>
    <row r="29" spans="1:12">
      <c r="A29" s="260" t="str">
        <f>L29&amp;" "&amp;'Anexo 1'!A12:C12</f>
        <v xml:space="preserve">9. </v>
      </c>
      <c r="B29" s="260"/>
      <c r="C29" s="260"/>
      <c r="D29" s="253" t="str">
        <f>IF('Anexo 1'!D12=0," ",'Anexo 1'!D12)</f>
        <v xml:space="preserve"> </v>
      </c>
      <c r="E29" s="254" t="str">
        <f>IF('Anexo 1'!E12=0," ",'Anexo 1'!E12)</f>
        <v xml:space="preserve"> </v>
      </c>
      <c r="F29" s="143" t="str">
        <f>IF('Anexo 1'!F12=0," ",'Anexo 1'!F12)</f>
        <v xml:space="preserve"> </v>
      </c>
      <c r="G29" s="250" t="str">
        <f>IF('Anexo 1'!G12=0," ", 'Anexo 1'!G12)</f>
        <v xml:space="preserve"> </v>
      </c>
      <c r="H29" s="251"/>
      <c r="I29" s="252" t="str">
        <f>IF('Anexo 1'!I12=0," ",'Anexo 1'!I12)</f>
        <v xml:space="preserve"> </v>
      </c>
      <c r="L29" s="133" t="s">
        <v>73</v>
      </c>
    </row>
    <row r="30" spans="1:12">
      <c r="A30" s="260" t="str">
        <f>L30&amp;" "&amp;'Anexo 1'!A13:C13</f>
        <v xml:space="preserve">10. </v>
      </c>
      <c r="B30" s="260"/>
      <c r="C30" s="260"/>
      <c r="D30" s="253" t="str">
        <f>IF('Anexo 1'!D13=0," ",'Anexo 1'!D13)</f>
        <v xml:space="preserve"> </v>
      </c>
      <c r="E30" s="254" t="str">
        <f>IF('Anexo 1'!E13=0," ",'Anexo 1'!E13)</f>
        <v xml:space="preserve"> </v>
      </c>
      <c r="F30" s="143" t="str">
        <f>IF('Anexo 1'!F13=0," ",'Anexo 1'!F13)</f>
        <v xml:space="preserve"> </v>
      </c>
      <c r="G30" s="250" t="str">
        <f>IF('Anexo 1'!G13=0," ", 'Anexo 1'!G13)</f>
        <v xml:space="preserve"> </v>
      </c>
      <c r="H30" s="251"/>
      <c r="I30" s="252" t="str">
        <f>IF('Anexo 1'!I13=0," ",'Anexo 1'!I13)</f>
        <v xml:space="preserve"> </v>
      </c>
      <c r="L30" s="133" t="s">
        <v>74</v>
      </c>
    </row>
    <row r="32" spans="1:12">
      <c r="A32" s="261" t="s">
        <v>319</v>
      </c>
      <c r="B32" s="261"/>
      <c r="C32" s="134"/>
      <c r="D32" s="133" t="s">
        <v>320</v>
      </c>
      <c r="E32" s="256"/>
      <c r="F32" s="256"/>
      <c r="G32" s="141" t="s">
        <v>321</v>
      </c>
      <c r="H32" s="134"/>
      <c r="I32" s="133" t="s">
        <v>322</v>
      </c>
    </row>
    <row r="33" spans="1:14">
      <c r="A33" s="261" t="s">
        <v>323</v>
      </c>
      <c r="B33" s="261"/>
      <c r="C33" s="261"/>
      <c r="D33" s="261"/>
      <c r="E33" s="261"/>
      <c r="F33" s="261"/>
      <c r="G33" s="261"/>
      <c r="H33" s="261"/>
      <c r="I33" s="261"/>
    </row>
    <row r="38" spans="1:14">
      <c r="A38" s="134"/>
      <c r="B38" s="134"/>
      <c r="C38" s="134"/>
    </row>
    <row r="39" spans="1:14">
      <c r="A39" s="142" t="s">
        <v>324</v>
      </c>
    </row>
    <row r="40" spans="1:14">
      <c r="A40" s="133" t="s">
        <v>325</v>
      </c>
    </row>
    <row r="41" spans="1:14">
      <c r="A41" s="257"/>
      <c r="B41" s="257"/>
      <c r="C41" s="257"/>
    </row>
    <row r="43" spans="1:14">
      <c r="N43" s="133" t="s">
        <v>388</v>
      </c>
    </row>
    <row r="44" spans="1:14" ht="51.75" customHeight="1">
      <c r="A44" s="255" t="s">
        <v>326</v>
      </c>
      <c r="B44" s="255"/>
      <c r="C44" s="255"/>
      <c r="D44" s="255"/>
      <c r="E44" s="255"/>
      <c r="F44" s="255"/>
      <c r="G44" s="255"/>
      <c r="H44" s="255"/>
      <c r="I44" s="255"/>
    </row>
  </sheetData>
  <sheetProtection password="E2F9" sheet="1" objects="1" scenarios="1" formatColumns="0" formatRows="0"/>
  <mergeCells count="51">
    <mergeCell ref="G22:I22"/>
    <mergeCell ref="G23:I23"/>
    <mergeCell ref="G24:I24"/>
    <mergeCell ref="A2:I2"/>
    <mergeCell ref="A32:B32"/>
    <mergeCell ref="A33:I33"/>
    <mergeCell ref="F8:I8"/>
    <mergeCell ref="A9:D9"/>
    <mergeCell ref="F9:I9"/>
    <mergeCell ref="A8:E8"/>
    <mergeCell ref="A15:C16"/>
    <mergeCell ref="B12:D12"/>
    <mergeCell ref="A11:I11"/>
    <mergeCell ref="A13:C13"/>
    <mergeCell ref="A7:E7"/>
    <mergeCell ref="F7:I7"/>
    <mergeCell ref="A28:C28"/>
    <mergeCell ref="A29:C29"/>
    <mergeCell ref="A23:C23"/>
    <mergeCell ref="A44:I44"/>
    <mergeCell ref="E32:F32"/>
    <mergeCell ref="A41:C41"/>
    <mergeCell ref="A5:I5"/>
    <mergeCell ref="A3:I3"/>
    <mergeCell ref="A30:C30"/>
    <mergeCell ref="A25:C25"/>
    <mergeCell ref="A26:C26"/>
    <mergeCell ref="A27:C27"/>
    <mergeCell ref="A22:C22"/>
    <mergeCell ref="A24:C24"/>
    <mergeCell ref="A20:C20"/>
    <mergeCell ref="A21:C21"/>
    <mergeCell ref="D20:E20"/>
    <mergeCell ref="G20:I20"/>
    <mergeCell ref="G21:I21"/>
    <mergeCell ref="G30:I3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G25:I25"/>
    <mergeCell ref="G26:I26"/>
    <mergeCell ref="G27:I27"/>
    <mergeCell ref="G28:I28"/>
    <mergeCell ref="G29:I29"/>
  </mergeCells>
  <pageMargins left="0.70866141732283472" right="0.70866141732283472" top="0.74803149606299213" bottom="0.74803149606299213" header="0.31496062992125984" footer="0.59055118110236227"/>
  <pageSetup scale="77" orientation="portrait" r:id="rId1"/>
  <headerFooter>
    <oddFooter>&amp;CActa de Recepción, Página &amp;P de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0"/>
  <sheetViews>
    <sheetView showGridLines="0" view="pageBreakPreview" zoomScale="110" zoomScaleNormal="100" zoomScaleSheetLayoutView="110" workbookViewId="0"/>
  </sheetViews>
  <sheetFormatPr baseColWidth="10" defaultRowHeight="15"/>
  <cols>
    <col min="2" max="2" width="13.140625" customWidth="1"/>
    <col min="4" max="4" width="13" customWidth="1"/>
    <col min="5" max="5" width="13.5703125" customWidth="1"/>
    <col min="6" max="6" width="15.140625" bestFit="1" customWidth="1"/>
    <col min="7" max="7" width="14" bestFit="1" customWidth="1"/>
    <col min="8" max="8" width="16.7109375" customWidth="1"/>
    <col min="9" max="9" width="0" hidden="1" customWidth="1"/>
  </cols>
  <sheetData>
    <row r="2" spans="1:11" ht="18.75">
      <c r="A2" s="155" t="s">
        <v>0</v>
      </c>
      <c r="B2" s="155"/>
      <c r="C2" s="155"/>
      <c r="D2" s="155"/>
      <c r="E2" s="155"/>
      <c r="F2" s="155"/>
      <c r="G2" s="155"/>
      <c r="H2" s="155"/>
      <c r="I2" s="57"/>
      <c r="J2" s="57"/>
      <c r="K2" s="57"/>
    </row>
    <row r="3" spans="1:11" ht="18.75">
      <c r="A3" s="155" t="s">
        <v>402</v>
      </c>
      <c r="B3" s="155"/>
      <c r="C3" s="155"/>
      <c r="D3" s="155"/>
      <c r="E3" s="155"/>
      <c r="F3" s="155"/>
      <c r="G3" s="155"/>
      <c r="H3" s="155"/>
      <c r="I3" s="57"/>
      <c r="J3" s="57"/>
      <c r="K3" s="57"/>
    </row>
    <row r="5" spans="1:11">
      <c r="A5" s="156" t="s">
        <v>373</v>
      </c>
      <c r="B5" s="156"/>
      <c r="C5" s="156"/>
      <c r="D5" s="156"/>
      <c r="E5" s="156"/>
      <c r="F5" s="156"/>
      <c r="G5" s="156"/>
      <c r="H5" s="156"/>
      <c r="I5" s="56"/>
      <c r="J5" s="56"/>
      <c r="K5" s="56"/>
    </row>
    <row r="7" spans="1:11">
      <c r="A7" s="283" t="s">
        <v>371</v>
      </c>
      <c r="B7" s="283"/>
      <c r="C7" s="283"/>
      <c r="D7" s="283"/>
      <c r="E7" s="186" t="s">
        <v>372</v>
      </c>
      <c r="F7" s="186"/>
      <c r="G7" s="186"/>
      <c r="H7" s="186"/>
    </row>
    <row r="8" spans="1:11" s="20" customFormat="1" ht="30">
      <c r="A8" s="281" t="s">
        <v>367</v>
      </c>
      <c r="B8" s="281"/>
      <c r="C8" s="281"/>
      <c r="D8" s="282"/>
      <c r="E8" s="117" t="s">
        <v>368</v>
      </c>
      <c r="F8" s="117" t="s">
        <v>369</v>
      </c>
      <c r="G8" s="117" t="s">
        <v>401</v>
      </c>
      <c r="H8" s="117" t="s">
        <v>370</v>
      </c>
    </row>
    <row r="9" spans="1:11">
      <c r="A9" s="274" t="s">
        <v>9</v>
      </c>
      <c r="B9" s="274"/>
      <c r="C9" s="274"/>
      <c r="D9" s="275"/>
      <c r="E9" s="79"/>
      <c r="F9" s="79"/>
      <c r="G9" s="79"/>
      <c r="H9" s="79"/>
    </row>
    <row r="10" spans="1:11">
      <c r="A10" s="276" t="s">
        <v>345</v>
      </c>
      <c r="B10" s="276"/>
      <c r="C10" s="276"/>
      <c r="D10" s="277"/>
      <c r="E10" s="80" t="s">
        <v>374</v>
      </c>
      <c r="F10" s="80" t="s">
        <v>374</v>
      </c>
      <c r="G10" s="80" t="s">
        <v>374</v>
      </c>
      <c r="H10" s="80" t="s">
        <v>374</v>
      </c>
    </row>
    <row r="11" spans="1:11">
      <c r="A11" s="276" t="s">
        <v>11</v>
      </c>
      <c r="B11" s="276"/>
      <c r="C11" s="276"/>
      <c r="D11" s="277"/>
      <c r="E11" s="80" t="s">
        <v>374</v>
      </c>
      <c r="F11" s="80" t="s">
        <v>374</v>
      </c>
      <c r="G11" s="80" t="s">
        <v>374</v>
      </c>
      <c r="H11" s="80" t="s">
        <v>374</v>
      </c>
    </row>
    <row r="12" spans="1:11">
      <c r="A12" s="276" t="s">
        <v>20</v>
      </c>
      <c r="B12" s="276"/>
      <c r="C12" s="276"/>
      <c r="D12" s="277"/>
      <c r="E12" s="80" t="s">
        <v>374</v>
      </c>
      <c r="F12" s="80" t="s">
        <v>374</v>
      </c>
      <c r="G12" s="80" t="s">
        <v>374</v>
      </c>
      <c r="H12" s="80" t="s">
        <v>374</v>
      </c>
    </row>
    <row r="13" spans="1:11">
      <c r="A13" s="276" t="s">
        <v>28</v>
      </c>
      <c r="B13" s="276"/>
      <c r="C13" s="276"/>
      <c r="D13" s="277"/>
      <c r="E13" s="80" t="s">
        <v>374</v>
      </c>
      <c r="F13" s="80" t="s">
        <v>374</v>
      </c>
      <c r="G13" s="80" t="s">
        <v>374</v>
      </c>
      <c r="H13" s="80" t="s">
        <v>374</v>
      </c>
    </row>
    <row r="14" spans="1:11">
      <c r="A14" s="274" t="s">
        <v>35</v>
      </c>
      <c r="B14" s="274"/>
      <c r="C14" s="274"/>
      <c r="D14" s="275"/>
      <c r="E14" s="79"/>
      <c r="F14" s="79"/>
      <c r="G14" s="79"/>
      <c r="H14" s="79"/>
    </row>
    <row r="15" spans="1:11">
      <c r="A15" s="276" t="s">
        <v>36</v>
      </c>
      <c r="B15" s="276"/>
      <c r="C15" s="276"/>
      <c r="D15" s="277"/>
      <c r="E15" s="80"/>
      <c r="F15" s="80"/>
      <c r="G15" s="80"/>
      <c r="H15" s="80"/>
    </row>
    <row r="16" spans="1:11">
      <c r="A16" s="276" t="s">
        <v>346</v>
      </c>
      <c r="B16" s="276"/>
      <c r="C16" s="276"/>
      <c r="D16" s="277"/>
      <c r="E16" s="80" t="s">
        <v>374</v>
      </c>
      <c r="F16" s="80" t="s">
        <v>374</v>
      </c>
      <c r="G16" s="80" t="s">
        <v>374</v>
      </c>
      <c r="H16" s="80" t="s">
        <v>374</v>
      </c>
    </row>
    <row r="17" spans="1:8">
      <c r="A17" s="276" t="s">
        <v>347</v>
      </c>
      <c r="B17" s="276"/>
      <c r="C17" s="276"/>
      <c r="D17" s="277"/>
      <c r="E17" s="80" t="s">
        <v>374</v>
      </c>
      <c r="F17" s="80" t="s">
        <v>374</v>
      </c>
      <c r="G17" s="80" t="s">
        <v>374</v>
      </c>
      <c r="H17" s="80" t="s">
        <v>374</v>
      </c>
    </row>
    <row r="18" spans="1:8">
      <c r="A18" s="276" t="s">
        <v>348</v>
      </c>
      <c r="B18" s="276"/>
      <c r="C18" s="276"/>
      <c r="D18" s="277"/>
      <c r="E18" s="80" t="s">
        <v>374</v>
      </c>
      <c r="F18" s="80" t="s">
        <v>374</v>
      </c>
      <c r="G18" s="80" t="s">
        <v>374</v>
      </c>
      <c r="H18" s="80" t="s">
        <v>374</v>
      </c>
    </row>
    <row r="19" spans="1:8">
      <c r="A19" s="276" t="s">
        <v>349</v>
      </c>
      <c r="B19" s="276"/>
      <c r="C19" s="276"/>
      <c r="D19" s="277"/>
      <c r="E19" s="80" t="s">
        <v>374</v>
      </c>
      <c r="F19" s="80" t="s">
        <v>374</v>
      </c>
      <c r="G19" s="80" t="s">
        <v>374</v>
      </c>
      <c r="H19" s="80" t="s">
        <v>374</v>
      </c>
    </row>
    <row r="20" spans="1:8" ht="31.5" customHeight="1">
      <c r="A20" s="278" t="s">
        <v>350</v>
      </c>
      <c r="B20" s="279"/>
      <c r="C20" s="279"/>
      <c r="D20" s="280"/>
      <c r="E20" s="80" t="s">
        <v>374</v>
      </c>
      <c r="F20" s="80" t="s">
        <v>374</v>
      </c>
      <c r="G20" s="80" t="s">
        <v>374</v>
      </c>
      <c r="H20" s="80" t="s">
        <v>374</v>
      </c>
    </row>
    <row r="21" spans="1:8">
      <c r="A21" s="276" t="s">
        <v>351</v>
      </c>
      <c r="B21" s="276"/>
      <c r="C21" s="276"/>
      <c r="D21" s="277"/>
      <c r="E21" s="80" t="s">
        <v>374</v>
      </c>
      <c r="F21" s="80" t="s">
        <v>374</v>
      </c>
      <c r="G21" s="80" t="s">
        <v>374</v>
      </c>
      <c r="H21" s="80" t="s">
        <v>374</v>
      </c>
    </row>
    <row r="22" spans="1:8">
      <c r="A22" s="276" t="s">
        <v>352</v>
      </c>
      <c r="B22" s="276"/>
      <c r="C22" s="276"/>
      <c r="D22" s="277"/>
      <c r="E22" s="80" t="s">
        <v>374</v>
      </c>
      <c r="F22" s="80" t="s">
        <v>374</v>
      </c>
      <c r="G22" s="80" t="s">
        <v>374</v>
      </c>
      <c r="H22" s="80" t="s">
        <v>374</v>
      </c>
    </row>
    <row r="23" spans="1:8">
      <c r="A23" s="276" t="s">
        <v>353</v>
      </c>
      <c r="B23" s="276"/>
      <c r="C23" s="276"/>
      <c r="D23" s="277"/>
      <c r="E23" s="80"/>
      <c r="F23" s="80" t="s">
        <v>374</v>
      </c>
      <c r="G23" s="80" t="s">
        <v>374</v>
      </c>
      <c r="H23" s="80" t="s">
        <v>374</v>
      </c>
    </row>
    <row r="24" spans="1:8">
      <c r="A24" s="276" t="s">
        <v>354</v>
      </c>
      <c r="B24" s="276"/>
      <c r="C24" s="276"/>
      <c r="D24" s="277"/>
      <c r="E24" s="80" t="s">
        <v>374</v>
      </c>
      <c r="F24" s="80" t="s">
        <v>374</v>
      </c>
      <c r="G24" s="80" t="s">
        <v>374</v>
      </c>
      <c r="H24" s="80" t="s">
        <v>374</v>
      </c>
    </row>
    <row r="25" spans="1:8">
      <c r="A25" s="276" t="s">
        <v>39</v>
      </c>
      <c r="B25" s="276"/>
      <c r="C25" s="276"/>
      <c r="D25" s="277"/>
      <c r="E25" s="113"/>
      <c r="F25" s="113"/>
      <c r="G25" s="113"/>
      <c r="H25" s="113"/>
    </row>
    <row r="26" spans="1:8">
      <c r="A26" s="276" t="s">
        <v>355</v>
      </c>
      <c r="B26" s="276"/>
      <c r="C26" s="276"/>
      <c r="D26" s="277"/>
      <c r="E26" s="80" t="s">
        <v>374</v>
      </c>
      <c r="F26" s="80" t="s">
        <v>374</v>
      </c>
      <c r="G26" s="80" t="s">
        <v>374</v>
      </c>
      <c r="H26" s="80" t="s">
        <v>374</v>
      </c>
    </row>
    <row r="27" spans="1:8">
      <c r="A27" s="276" t="s">
        <v>356</v>
      </c>
      <c r="B27" s="276"/>
      <c r="C27" s="276"/>
      <c r="D27" s="277"/>
      <c r="E27" s="80" t="s">
        <v>374</v>
      </c>
      <c r="F27" s="80" t="s">
        <v>374</v>
      </c>
      <c r="G27" s="80" t="s">
        <v>374</v>
      </c>
      <c r="H27" s="80" t="s">
        <v>374</v>
      </c>
    </row>
    <row r="28" spans="1:8">
      <c r="A28" s="276" t="s">
        <v>357</v>
      </c>
      <c r="B28" s="276"/>
      <c r="C28" s="276"/>
      <c r="D28" s="277"/>
      <c r="E28" s="80" t="s">
        <v>374</v>
      </c>
      <c r="F28" s="80" t="s">
        <v>374</v>
      </c>
      <c r="G28" s="80" t="s">
        <v>374</v>
      </c>
      <c r="H28" s="80" t="s">
        <v>374</v>
      </c>
    </row>
    <row r="29" spans="1:8">
      <c r="A29" s="276" t="s">
        <v>358</v>
      </c>
      <c r="B29" s="276"/>
      <c r="C29" s="276"/>
      <c r="D29" s="277"/>
      <c r="E29" s="80" t="s">
        <v>374</v>
      </c>
      <c r="F29" s="80" t="s">
        <v>374</v>
      </c>
      <c r="G29" s="80" t="s">
        <v>374</v>
      </c>
      <c r="H29" s="80" t="s">
        <v>374</v>
      </c>
    </row>
    <row r="30" spans="1:8">
      <c r="A30" s="276" t="s">
        <v>359</v>
      </c>
      <c r="B30" s="276"/>
      <c r="C30" s="276"/>
      <c r="D30" s="277"/>
      <c r="E30" s="80" t="s">
        <v>374</v>
      </c>
      <c r="F30" s="80" t="s">
        <v>374</v>
      </c>
      <c r="G30" s="80" t="s">
        <v>374</v>
      </c>
      <c r="H30" s="80" t="s">
        <v>374</v>
      </c>
    </row>
    <row r="31" spans="1:8">
      <c r="A31" s="276" t="s">
        <v>360</v>
      </c>
      <c r="B31" s="276"/>
      <c r="C31" s="276"/>
      <c r="D31" s="277"/>
      <c r="E31" s="80" t="s">
        <v>374</v>
      </c>
      <c r="F31" s="80" t="s">
        <v>374</v>
      </c>
      <c r="G31" s="80" t="s">
        <v>374</v>
      </c>
      <c r="H31" s="80" t="s">
        <v>374</v>
      </c>
    </row>
    <row r="32" spans="1:8">
      <c r="A32" s="276" t="s">
        <v>361</v>
      </c>
      <c r="B32" s="276"/>
      <c r="C32" s="276"/>
      <c r="D32" s="277"/>
      <c r="E32" s="80" t="s">
        <v>374</v>
      </c>
      <c r="F32" s="80" t="s">
        <v>374</v>
      </c>
      <c r="G32" s="80" t="s">
        <v>374</v>
      </c>
      <c r="H32" s="80" t="s">
        <v>374</v>
      </c>
    </row>
    <row r="33" spans="1:8">
      <c r="A33" s="276" t="s">
        <v>61</v>
      </c>
      <c r="B33" s="276"/>
      <c r="C33" s="276"/>
      <c r="D33" s="277"/>
      <c r="E33" s="80" t="s">
        <v>374</v>
      </c>
      <c r="F33" s="80" t="s">
        <v>374</v>
      </c>
      <c r="G33" s="80" t="s">
        <v>374</v>
      </c>
      <c r="H33" s="80" t="s">
        <v>374</v>
      </c>
    </row>
    <row r="34" spans="1:8">
      <c r="A34" s="276" t="s">
        <v>64</v>
      </c>
      <c r="B34" s="276"/>
      <c r="C34" s="276"/>
      <c r="D34" s="277"/>
      <c r="E34" s="80" t="s">
        <v>374</v>
      </c>
      <c r="F34" s="80" t="s">
        <v>374</v>
      </c>
      <c r="G34" s="80" t="s">
        <v>374</v>
      </c>
      <c r="H34" s="80" t="s">
        <v>374</v>
      </c>
    </row>
    <row r="35" spans="1:8">
      <c r="A35" s="274" t="s">
        <v>81</v>
      </c>
      <c r="B35" s="274"/>
      <c r="C35" s="274"/>
      <c r="D35" s="275"/>
      <c r="E35" s="79"/>
      <c r="F35" s="79"/>
      <c r="G35" s="79"/>
      <c r="H35" s="79"/>
    </row>
    <row r="36" spans="1:8">
      <c r="A36" s="276" t="s">
        <v>362</v>
      </c>
      <c r="B36" s="276"/>
      <c r="C36" s="276"/>
      <c r="D36" s="277"/>
      <c r="E36" s="80" t="s">
        <v>374</v>
      </c>
      <c r="F36" s="80"/>
      <c r="G36" s="80"/>
      <c r="H36" s="80" t="s">
        <v>374</v>
      </c>
    </row>
    <row r="37" spans="1:8">
      <c r="A37" s="276" t="s">
        <v>363</v>
      </c>
      <c r="B37" s="276"/>
      <c r="C37" s="276"/>
      <c r="D37" s="277"/>
      <c r="E37" s="80" t="s">
        <v>374</v>
      </c>
      <c r="F37" s="80" t="s">
        <v>374</v>
      </c>
      <c r="G37" s="80" t="s">
        <v>374</v>
      </c>
      <c r="H37" s="80" t="s">
        <v>374</v>
      </c>
    </row>
    <row r="38" spans="1:8">
      <c r="A38" s="276" t="s">
        <v>364</v>
      </c>
      <c r="B38" s="276"/>
      <c r="C38" s="276"/>
      <c r="D38" s="277"/>
      <c r="E38" s="80" t="s">
        <v>374</v>
      </c>
      <c r="F38" s="80" t="s">
        <v>374</v>
      </c>
      <c r="G38" s="80" t="s">
        <v>374</v>
      </c>
      <c r="H38" s="80" t="s">
        <v>374</v>
      </c>
    </row>
    <row r="39" spans="1:8" ht="31.5" customHeight="1">
      <c r="A39" s="276" t="s">
        <v>365</v>
      </c>
      <c r="B39" s="276"/>
      <c r="C39" s="276"/>
      <c r="D39" s="277"/>
      <c r="E39" s="80" t="s">
        <v>374</v>
      </c>
      <c r="F39" s="111"/>
      <c r="G39" s="80" t="s">
        <v>374</v>
      </c>
      <c r="H39" s="80" t="s">
        <v>374</v>
      </c>
    </row>
    <row r="40" spans="1:8">
      <c r="A40" s="276" t="s">
        <v>91</v>
      </c>
      <c r="B40" s="276"/>
      <c r="C40" s="276"/>
      <c r="D40" s="277"/>
      <c r="E40" s="112"/>
      <c r="F40" s="112"/>
      <c r="G40" s="112"/>
      <c r="H40" s="112"/>
    </row>
    <row r="41" spans="1:8">
      <c r="A41" s="276" t="s">
        <v>366</v>
      </c>
      <c r="B41" s="276"/>
      <c r="C41" s="276"/>
      <c r="D41" s="277"/>
      <c r="E41" s="80" t="s">
        <v>374</v>
      </c>
      <c r="F41" s="80" t="s">
        <v>374</v>
      </c>
      <c r="G41" s="80" t="s">
        <v>374</v>
      </c>
      <c r="H41" s="80" t="s">
        <v>374</v>
      </c>
    </row>
    <row r="42" spans="1:8">
      <c r="A42" s="276" t="s">
        <v>92</v>
      </c>
      <c r="B42" s="276"/>
      <c r="C42" s="276"/>
      <c r="D42" s="277"/>
      <c r="E42" s="80" t="s">
        <v>374</v>
      </c>
      <c r="F42" s="80" t="s">
        <v>374</v>
      </c>
      <c r="G42" s="80" t="s">
        <v>374</v>
      </c>
      <c r="H42" s="80" t="s">
        <v>374</v>
      </c>
    </row>
    <row r="43" spans="1:8">
      <c r="A43" s="276" t="s">
        <v>115</v>
      </c>
      <c r="B43" s="276"/>
      <c r="C43" s="276"/>
      <c r="D43" s="277"/>
      <c r="E43" s="80" t="s">
        <v>374</v>
      </c>
      <c r="F43" s="80" t="s">
        <v>374</v>
      </c>
      <c r="G43" s="80" t="s">
        <v>374</v>
      </c>
      <c r="H43" s="80" t="s">
        <v>374</v>
      </c>
    </row>
    <row r="44" spans="1:8">
      <c r="A44" s="274" t="s">
        <v>131</v>
      </c>
      <c r="B44" s="274"/>
      <c r="C44" s="274"/>
      <c r="D44" s="275"/>
      <c r="E44" s="79"/>
      <c r="F44" s="79"/>
      <c r="G44" s="79"/>
      <c r="H44" s="79"/>
    </row>
    <row r="45" spans="1:8">
      <c r="A45" s="276" t="s">
        <v>132</v>
      </c>
      <c r="B45" s="276"/>
      <c r="C45" s="276"/>
      <c r="D45" s="277"/>
      <c r="E45" s="80" t="s">
        <v>374</v>
      </c>
      <c r="F45" s="80" t="s">
        <v>374</v>
      </c>
      <c r="G45" s="80" t="s">
        <v>374</v>
      </c>
      <c r="H45" s="80" t="s">
        <v>374</v>
      </c>
    </row>
    <row r="46" spans="1:8">
      <c r="A46" s="276" t="s">
        <v>289</v>
      </c>
      <c r="B46" s="276"/>
      <c r="C46" s="276"/>
      <c r="D46" s="277"/>
      <c r="E46" s="80" t="s">
        <v>374</v>
      </c>
      <c r="F46" s="80" t="s">
        <v>374</v>
      </c>
      <c r="G46" s="80" t="s">
        <v>374</v>
      </c>
      <c r="H46" s="80" t="s">
        <v>374</v>
      </c>
    </row>
    <row r="47" spans="1:8">
      <c r="A47" s="274" t="s">
        <v>139</v>
      </c>
      <c r="B47" s="274"/>
      <c r="C47" s="274"/>
      <c r="D47" s="275"/>
      <c r="E47" s="79"/>
      <c r="F47" s="79"/>
      <c r="G47" s="79"/>
      <c r="H47" s="79"/>
    </row>
    <row r="48" spans="1:8">
      <c r="A48" s="276" t="s">
        <v>140</v>
      </c>
      <c r="B48" s="276"/>
      <c r="C48" s="276"/>
      <c r="D48" s="277"/>
      <c r="E48" s="80" t="s">
        <v>374</v>
      </c>
      <c r="F48" s="80" t="s">
        <v>374</v>
      </c>
      <c r="G48" s="80" t="s">
        <v>374</v>
      </c>
      <c r="H48" s="80" t="s">
        <v>374</v>
      </c>
    </row>
    <row r="49" spans="1:8">
      <c r="A49" s="276" t="s">
        <v>179</v>
      </c>
      <c r="B49" s="276"/>
      <c r="C49" s="276"/>
      <c r="D49" s="277"/>
      <c r="E49" s="80" t="s">
        <v>374</v>
      </c>
      <c r="F49" s="80" t="s">
        <v>374</v>
      </c>
      <c r="G49" s="80" t="s">
        <v>374</v>
      </c>
      <c r="H49" s="80" t="s">
        <v>374</v>
      </c>
    </row>
    <row r="50" spans="1:8">
      <c r="A50" s="276" t="s">
        <v>185</v>
      </c>
      <c r="B50" s="276"/>
      <c r="C50" s="276"/>
      <c r="D50" s="277"/>
      <c r="E50" s="80" t="s">
        <v>374</v>
      </c>
      <c r="F50" s="80" t="s">
        <v>374</v>
      </c>
      <c r="G50" s="80" t="s">
        <v>374</v>
      </c>
      <c r="H50" s="80" t="s">
        <v>374</v>
      </c>
    </row>
    <row r="51" spans="1:8">
      <c r="A51" s="276" t="s">
        <v>225</v>
      </c>
      <c r="B51" s="276"/>
      <c r="C51" s="276"/>
      <c r="D51" s="277"/>
      <c r="E51" s="80" t="s">
        <v>374</v>
      </c>
      <c r="F51" s="80" t="s">
        <v>374</v>
      </c>
      <c r="G51" s="80" t="s">
        <v>374</v>
      </c>
      <c r="H51" s="80" t="s">
        <v>374</v>
      </c>
    </row>
    <row r="52" spans="1:8">
      <c r="A52" s="276" t="s">
        <v>226</v>
      </c>
      <c r="B52" s="276"/>
      <c r="C52" s="276"/>
      <c r="D52" s="277"/>
      <c r="E52" s="80" t="s">
        <v>374</v>
      </c>
      <c r="F52" s="80" t="s">
        <v>374</v>
      </c>
      <c r="G52" s="80" t="s">
        <v>374</v>
      </c>
      <c r="H52" s="80" t="s">
        <v>374</v>
      </c>
    </row>
    <row r="53" spans="1:8">
      <c r="A53" s="276" t="s">
        <v>227</v>
      </c>
      <c r="B53" s="276"/>
      <c r="C53" s="276"/>
      <c r="D53" s="277"/>
      <c r="E53" s="80" t="s">
        <v>374</v>
      </c>
      <c r="F53" s="80" t="s">
        <v>374</v>
      </c>
      <c r="G53" s="80" t="s">
        <v>374</v>
      </c>
      <c r="H53" s="80" t="s">
        <v>374</v>
      </c>
    </row>
    <row r="54" spans="1:8">
      <c r="A54" s="276" t="s">
        <v>228</v>
      </c>
      <c r="B54" s="276"/>
      <c r="C54" s="276"/>
      <c r="D54" s="277"/>
      <c r="E54" s="80" t="s">
        <v>374</v>
      </c>
      <c r="F54" s="80" t="s">
        <v>374</v>
      </c>
      <c r="G54" s="80" t="s">
        <v>374</v>
      </c>
      <c r="H54" s="80" t="s">
        <v>374</v>
      </c>
    </row>
    <row r="55" spans="1:8">
      <c r="A55" s="274" t="s">
        <v>229</v>
      </c>
      <c r="B55" s="274"/>
      <c r="C55" s="274"/>
      <c r="D55" s="275"/>
      <c r="E55" s="79"/>
      <c r="F55" s="79"/>
      <c r="G55" s="79"/>
      <c r="H55" s="79"/>
    </row>
    <row r="56" spans="1:8">
      <c r="A56" s="276" t="s">
        <v>230</v>
      </c>
      <c r="B56" s="276"/>
      <c r="C56" s="276"/>
      <c r="D56" s="277"/>
      <c r="E56" s="80" t="s">
        <v>374</v>
      </c>
      <c r="F56" s="80" t="s">
        <v>374</v>
      </c>
      <c r="G56" s="80" t="s">
        <v>374</v>
      </c>
      <c r="H56" s="80" t="s">
        <v>374</v>
      </c>
    </row>
    <row r="57" spans="1:8" hidden="1">
      <c r="A57" s="12" t="e">
        <f>#REF!</f>
        <v>#REF!</v>
      </c>
      <c r="B57" s="12" t="e">
        <f>#REF!</f>
        <v>#REF!</v>
      </c>
      <c r="C57" s="12" t="e">
        <f>#REF!</f>
        <v>#REF!</v>
      </c>
      <c r="D57" s="78" t="e">
        <f>#REF!</f>
        <v>#REF!</v>
      </c>
      <c r="E57" s="12" t="e">
        <f>#REF!</f>
        <v>#REF!</v>
      </c>
      <c r="F57" s="12" t="e">
        <f>#REF!</f>
        <v>#REF!</v>
      </c>
      <c r="G57" s="15"/>
      <c r="H57" s="12" t="e">
        <f>#REF!</f>
        <v>#REF!</v>
      </c>
    </row>
    <row r="58" spans="1:8">
      <c r="A58" s="274" t="s">
        <v>292</v>
      </c>
      <c r="B58" s="274"/>
      <c r="C58" s="274"/>
      <c r="D58" s="275"/>
      <c r="E58" s="79"/>
      <c r="F58" s="79"/>
      <c r="G58" s="79"/>
      <c r="H58" s="79"/>
    </row>
    <row r="59" spans="1:8" ht="30" customHeight="1">
      <c r="A59" s="276" t="s">
        <v>294</v>
      </c>
      <c r="B59" s="276"/>
      <c r="C59" s="276"/>
      <c r="D59" s="277"/>
      <c r="E59" s="80" t="s">
        <v>374</v>
      </c>
      <c r="F59" s="80" t="s">
        <v>374</v>
      </c>
      <c r="G59" s="80" t="s">
        <v>374</v>
      </c>
      <c r="H59" s="80" t="s">
        <v>374</v>
      </c>
    </row>
    <row r="60" spans="1:8">
      <c r="A60" s="274" t="s">
        <v>375</v>
      </c>
      <c r="B60" s="274"/>
      <c r="C60" s="274"/>
      <c r="D60" s="275"/>
      <c r="E60" s="81" t="s">
        <v>374</v>
      </c>
      <c r="F60" s="81" t="s">
        <v>374</v>
      </c>
      <c r="G60" s="81" t="s">
        <v>374</v>
      </c>
      <c r="H60" s="81" t="s">
        <v>374</v>
      </c>
    </row>
  </sheetData>
  <sheetProtection password="E2F9" sheet="1" objects="1" scenarios="1"/>
  <mergeCells count="57">
    <mergeCell ref="A18:D18"/>
    <mergeCell ref="A19:D19"/>
    <mergeCell ref="A20:D20"/>
    <mergeCell ref="A5:H5"/>
    <mergeCell ref="A11:D11"/>
    <mergeCell ref="A8:D8"/>
    <mergeCell ref="A7:D7"/>
    <mergeCell ref="E7:H7"/>
    <mergeCell ref="A15:D15"/>
    <mergeCell ref="A16:D16"/>
    <mergeCell ref="A17:D17"/>
    <mergeCell ref="A24:D24"/>
    <mergeCell ref="A25:D25"/>
    <mergeCell ref="A26:D26"/>
    <mergeCell ref="A21:D21"/>
    <mergeCell ref="A22:D22"/>
    <mergeCell ref="A23:D23"/>
    <mergeCell ref="A31:D31"/>
    <mergeCell ref="A30:D30"/>
    <mergeCell ref="A29:D29"/>
    <mergeCell ref="A28:D28"/>
    <mergeCell ref="A27:D27"/>
    <mergeCell ref="A32:D32"/>
    <mergeCell ref="A33:D33"/>
    <mergeCell ref="A35:D35"/>
    <mergeCell ref="A36:D36"/>
    <mergeCell ref="A37:D37"/>
    <mergeCell ref="A34:D34"/>
    <mergeCell ref="A60:D60"/>
    <mergeCell ref="A56:D56"/>
    <mergeCell ref="A54:D54"/>
    <mergeCell ref="A55:D55"/>
    <mergeCell ref="A48:D48"/>
    <mergeCell ref="A49:D49"/>
    <mergeCell ref="A53:D53"/>
    <mergeCell ref="A50:D50"/>
    <mergeCell ref="A51:D51"/>
    <mergeCell ref="A52:D52"/>
    <mergeCell ref="A58:D58"/>
    <mergeCell ref="A59:D59"/>
    <mergeCell ref="A43:D43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2:H2"/>
    <mergeCell ref="A3:H3"/>
    <mergeCell ref="A9:D9"/>
    <mergeCell ref="A14:D14"/>
    <mergeCell ref="A10:D10"/>
    <mergeCell ref="A12:D12"/>
    <mergeCell ref="A13:D13"/>
  </mergeCells>
  <printOptions horizontalCentered="1" verticalCentered="1"/>
  <pageMargins left="0.70866141732283472" right="0.70866141732283472" top="0.59055118110236227" bottom="0.59055118110236227" header="0.31496062992125984" footer="0.59055118110236227"/>
  <pageSetup scale="75" orientation="portrait" r:id="rId1"/>
  <headerFooter>
    <oddFooter>&amp;C&amp;"-,Negrita"&amp;9Campos,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Inicio</vt:lpstr>
      <vt:lpstr>Ficha</vt:lpstr>
      <vt:lpstr>Anexo 1</vt:lpstr>
      <vt:lpstr>Anexo 2</vt:lpstr>
      <vt:lpstr>Anexo 3</vt:lpstr>
      <vt:lpstr>Anexo 4</vt:lpstr>
      <vt:lpstr>Acta de Recepcion</vt:lpstr>
      <vt:lpstr>Campos</vt:lpstr>
      <vt:lpstr>'Acta de Recepcion'!Área_de_impresión</vt:lpstr>
      <vt:lpstr>'Anexo 1'!Área_de_impresión</vt:lpstr>
      <vt:lpstr>'Anexo 2'!Área_de_impresión</vt:lpstr>
      <vt:lpstr>'Anexo 4'!Área_de_impresión</vt:lpstr>
      <vt:lpstr>Campos!Área_de_impresión</vt:lpstr>
      <vt:lpstr>Ficha!Área_de_impresión</vt:lpstr>
      <vt:lpstr>Inicio!Área_de_impresión</vt:lpstr>
      <vt:lpstr>'Anexo 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Herrera</dc:creator>
  <cp:lastModifiedBy>SIG-DIRECCION</cp:lastModifiedBy>
  <cp:lastPrinted>2010-10-28T15:30:20Z</cp:lastPrinted>
  <dcterms:created xsi:type="dcterms:W3CDTF">2010-09-09T18:18:16Z</dcterms:created>
  <dcterms:modified xsi:type="dcterms:W3CDTF">2010-10-28T22:52:09Z</dcterms:modified>
</cp:coreProperties>
</file>